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815" windowHeight="7860" activeTab="1"/>
  </bookViews>
  <sheets>
    <sheet name="汇总表" sheetId="2" r:id="rId1"/>
    <sheet name="清单明细" sheetId="1" r:id="rId2"/>
  </sheets>
  <definedNames>
    <definedName name="_xlnm._FilterDatabase" localSheetId="1" hidden="1">清单明细!$A$2:$M$239</definedName>
    <definedName name="_xlnm.Print_Titles" localSheetId="1">清单明细!$1:$2</definedName>
  </definedNames>
  <calcPr calcId="144525"/>
</workbook>
</file>

<file path=xl/sharedStrings.xml><?xml version="1.0" encoding="utf-8"?>
<sst xmlns="http://schemas.openxmlformats.org/spreadsheetml/2006/main" count="603" uniqueCount="282">
  <si>
    <t>汇总表</t>
  </si>
  <si>
    <t>项目名称： 东莞新基城市更新项目展示中心装饰工程</t>
  </si>
  <si>
    <t>序号</t>
  </si>
  <si>
    <t>名称</t>
  </si>
  <si>
    <t>金额（元）</t>
  </si>
  <si>
    <t>备注</t>
  </si>
  <si>
    <t>电气工程</t>
  </si>
  <si>
    <t>合计</t>
  </si>
  <si>
    <t xml:space="preserve"> 东莞新基城市更新项目展示中心装饰工程</t>
  </si>
  <si>
    <t>项目名称</t>
  </si>
  <si>
    <t>项目特征</t>
  </si>
  <si>
    <t>单位</t>
  </si>
  <si>
    <t>工程量</t>
  </si>
  <si>
    <t>主材费</t>
  </si>
  <si>
    <t>人工费</t>
  </si>
  <si>
    <t>机械与辅材费</t>
  </si>
  <si>
    <t>综合费</t>
  </si>
  <si>
    <t>税金</t>
  </si>
  <si>
    <t>综合单价</t>
  </si>
  <si>
    <t>综合合价</t>
  </si>
  <si>
    <t>钢结构加建</t>
  </si>
  <si>
    <t>钢梁</t>
  </si>
  <si>
    <t>1.GL1
2.200*200*8*8矩形钢
3.材质Q235</t>
  </si>
  <si>
    <t>t</t>
  </si>
  <si>
    <t>1.GL2
2.200*300*10*10矩形钢
3.材质Q235</t>
  </si>
  <si>
    <t>1.GL3
2.200*400*15*15矩形钢
3.材质Q235</t>
  </si>
  <si>
    <t>压型钢板</t>
  </si>
  <si>
    <t>1.YXB65-185-555闭口型,0.91mm厚
2.压型钢板与梁间次用剪力钉θ25@200mm熔焊</t>
  </si>
  <si>
    <t>m2</t>
  </si>
  <si>
    <t>混凝土楼板</t>
  </si>
  <si>
    <t>1.C30混凝土楼板</t>
  </si>
  <si>
    <t>m3</t>
  </si>
  <si>
    <t>钢筋</t>
  </si>
  <si>
    <r>
      <rPr>
        <sz val="10"/>
        <color theme="1"/>
        <rFont val="宋体"/>
        <charset val="134"/>
        <scheme val="minor"/>
      </rPr>
      <t>1.</t>
    </r>
    <r>
      <rPr>
        <sz val="10"/>
        <color theme="1"/>
        <rFont val="Arial"/>
        <charset val="134"/>
      </rPr>
      <t>θ</t>
    </r>
    <r>
      <rPr>
        <sz val="10"/>
        <color theme="1"/>
        <rFont val="宋体"/>
        <charset val="134"/>
        <scheme val="minor"/>
      </rPr>
      <t>10钢筋</t>
    </r>
  </si>
  <si>
    <t>预埋板</t>
  </si>
  <si>
    <t>1.YMJ1
2.900*420*20预埋板
3.采用13个M24-8.8S胶粘型锚栓固定</t>
  </si>
  <si>
    <t>个</t>
  </si>
  <si>
    <t>楼梯梁</t>
  </si>
  <si>
    <t>1.TL1
2.30a槽钢
3.材质Q235</t>
  </si>
  <si>
    <t>楼梯平台梁</t>
  </si>
  <si>
    <t>1.PTL1
2.[10
3.材质Q235</t>
  </si>
  <si>
    <t>8mm花纹钢板</t>
  </si>
  <si>
    <t>50mm厚度混凝土台阶面层</t>
  </si>
  <si>
    <t>楼梯栏杆</t>
  </si>
  <si>
    <t>1.750mm高
2.钢化玻璃MR-02,古铜不锈钢饰面MT-01</t>
  </si>
  <si>
    <t>m</t>
  </si>
  <si>
    <t>小计</t>
  </si>
  <si>
    <t>装饰工程</t>
  </si>
  <si>
    <t>首层</t>
  </si>
  <si>
    <t>隔墙工程</t>
  </si>
  <si>
    <t>200mm厚轻质砖墙</t>
  </si>
  <si>
    <t>1.200mm厚轻质砖墙
2.M7.5砂浆砌筑</t>
  </si>
  <si>
    <t>100mm厚轻质砖墙</t>
  </si>
  <si>
    <t>1.100mm厚轻质砖墙
2.M7.5砂浆砌筑</t>
  </si>
  <si>
    <t>200mm宽过梁</t>
  </si>
  <si>
    <t>1.钢筋混凝土过梁</t>
  </si>
  <si>
    <t>100mm宽过梁</t>
  </si>
  <si>
    <t>200*200构造柱</t>
  </si>
  <si>
    <t>1.钢筋混凝土构造柱</t>
  </si>
  <si>
    <t>200*100构造柱</t>
  </si>
  <si>
    <t>墙体抹灰</t>
  </si>
  <si>
    <t>1.水泥砂浆抹灰</t>
  </si>
  <si>
    <t>钢化超白玻璃贴磨砂膜隔断MR-02</t>
  </si>
  <si>
    <t>1.钢化超白玻璃贴磨砂膜MR-02
2.黑色不锈钢边框MT-02</t>
  </si>
  <si>
    <t>玻璃隔断上部石膏板封板</t>
  </si>
  <si>
    <t>1.轻钢龙骨，中间塞隔音棉
2.双面双层9.5mm石膏板</t>
  </si>
  <si>
    <t>地面工程</t>
  </si>
  <si>
    <t>800*800mm浅色地砖CT-01</t>
  </si>
  <si>
    <t>1.20mm水泥砂浆找平
2.水泥砂浆结合层
3.800*800mm浅色地砖CT-01</t>
  </si>
  <si>
    <t>600*600mm浅色防滑地砖CT-03</t>
  </si>
  <si>
    <t>1.20mm水泥砂浆找平
2.水泥砂浆结合层
3.600*600mm浅色防滑地砖CT-03</t>
  </si>
  <si>
    <t>门槛石ST-01</t>
  </si>
  <si>
    <t>1.20mm水泥砂浆找平
2.水泥砂浆结合层
3.门槛石ST-01</t>
  </si>
  <si>
    <t>地面防水工程</t>
  </si>
  <si>
    <t>天棚工程</t>
  </si>
  <si>
    <t>乳胶漆饰面PT-01</t>
  </si>
  <si>
    <t>1.轻钢龙骨，双层9.5mm石膏板
2.白色乳胶漆饰面PT-01</t>
  </si>
  <si>
    <t>防水乳胶漆饰面PT-02</t>
  </si>
  <si>
    <t>1.轻钢龙骨，双层9.5mm石膏板
2.白色防水乳胶漆饰面PT-02</t>
  </si>
  <si>
    <t>窗帘盒</t>
  </si>
  <si>
    <t>1.12mm阻燃夹板，9.5mm石膏板面层
2.白色乳胶漆饰面PT-01</t>
  </si>
  <si>
    <t>灯槽</t>
  </si>
  <si>
    <t>立面工程</t>
  </si>
  <si>
    <t>E1-01</t>
  </si>
  <si>
    <t>白色乳胶漆PT-01</t>
  </si>
  <si>
    <t>财务室收银窗</t>
  </si>
  <si>
    <t>1.钢化磨砂玻璃MR-03，夹板打底乳胶漆饰面软膜天花PT-01
2.钢骨架，阻燃夹板打底，都市灰石材台面ST-02
3.3360*540*2800
4.详见大样图DT-11</t>
  </si>
  <si>
    <t>50mm高黑色不锈钢踢脚线MT-02</t>
  </si>
  <si>
    <t>白色乳胶漆造型饰面PT-01</t>
  </si>
  <si>
    <t>1.50*20mm轻钢龙骨
2.12mm厚阻燃夹板，9.5mm石膏板，含灯槽及LED灯带，古铜不锈钢线条MT-01
3.白色乳胶漆PT-01</t>
  </si>
  <si>
    <t>E1-02</t>
  </si>
  <si>
    <t>仿大理石瓷砖墙面CT-02</t>
  </si>
  <si>
    <t>1.瓷砖胶
2.仿大理石瓷砖墙面CT-02</t>
  </si>
  <si>
    <t>木纹木饰面WD-01</t>
  </si>
  <si>
    <t>1.木龙骨，阻燃夹板打底
2.木纹木饰面WD-01</t>
  </si>
  <si>
    <t>爵士白石材洗手台ST-01</t>
  </si>
  <si>
    <t>1.590*300
2.方管骨架，爵士白石材洗手台ST-01</t>
  </si>
  <si>
    <t>镜柜</t>
  </si>
  <si>
    <t>1.银镜MR-02，黑色不锈钢边框MR-02</t>
  </si>
  <si>
    <t>E1-03</t>
  </si>
  <si>
    <t>E1-04</t>
  </si>
  <si>
    <t>E1-05</t>
  </si>
  <si>
    <t>E1-01A</t>
  </si>
  <si>
    <t>1.钢骨架
2.12mm厚阻燃夹板，9.5mm石膏板，含灯槽及LED灯带，古铜不锈钢线条MT-01
3.白色乳胶漆PT-01</t>
  </si>
  <si>
    <t>艺术造型墙面</t>
  </si>
  <si>
    <t>古铜不锈钢饰面MT-01</t>
  </si>
  <si>
    <t>1.钢骨架，阻燃夹板打底
2.古铜不锈钢饰面MT-01</t>
  </si>
  <si>
    <t>吧台吊柜</t>
  </si>
  <si>
    <t>1.金属MT-01,银镜MR-03吧台吊柜</t>
  </si>
  <si>
    <t>吧台地柜</t>
  </si>
  <si>
    <t>白色GRG造型柱GL-01</t>
  </si>
  <si>
    <t>1.钢骨架
2.GRG造型柱</t>
  </si>
  <si>
    <t>E1-02A</t>
  </si>
  <si>
    <t>白色GRG造型墙GL-01</t>
  </si>
  <si>
    <t>1.钢骨架
2.白色GRG造型墙GL-01</t>
  </si>
  <si>
    <t>1.钢化超白玻璃MR-02
2.黑色不锈钢边框MT-02</t>
  </si>
  <si>
    <t>造型壁柜</t>
  </si>
  <si>
    <t>1.成品烤漆板，银镜MR-03,金属MT-01
2.详见大样DT-08-02</t>
  </si>
  <si>
    <t>沙盘</t>
  </si>
  <si>
    <t xml:space="preserve">1.4050*2585
2.爵士白石材ST-01,黑色不锈钢MT-02,钢化玻璃
3.详见大样图DT-11a
  </t>
  </si>
  <si>
    <t>吧台</t>
  </si>
  <si>
    <t>1.800*1200
2.石材ST-01,GRG倒模，木饰面WD-02
3.详见大样图DT-12</t>
  </si>
  <si>
    <t>接待台</t>
  </si>
  <si>
    <t>1.800*1100
2.石材ST-01,GRG倒模
3.详见大样图DT-10a</t>
  </si>
  <si>
    <t>E1-03A</t>
  </si>
  <si>
    <t>爵士白大理石墙面造型ST-01</t>
  </si>
  <si>
    <t>1.钢骨架
2.爵士白大理石墙面造型ST-01
3.含灯槽造型</t>
  </si>
  <si>
    <t>玫瑰金不锈钢门套MT-03</t>
  </si>
  <si>
    <t>卫生间</t>
  </si>
  <si>
    <t>瓷砖300*600mmCT-02</t>
  </si>
  <si>
    <t>1.瓷砖胶
2.瓷砖300*600mmCT-02</t>
  </si>
  <si>
    <t>银镜MR-01</t>
  </si>
  <si>
    <t>1.银镜饰面MR-01</t>
  </si>
  <si>
    <t>墙面防水工程</t>
  </si>
  <si>
    <t>竖纹木饰面(防水板)卫生间隔断</t>
  </si>
  <si>
    <t>玫瑰金不锈钢夹丝玻璃小便斗隔断</t>
  </si>
  <si>
    <t>块</t>
  </si>
  <si>
    <t>门窗工程</t>
  </si>
  <si>
    <t>成品钢化玻璃金属门</t>
  </si>
  <si>
    <t>1.2000*3000
2.成品钢化玻璃金属门</t>
  </si>
  <si>
    <t>樘</t>
  </si>
  <si>
    <t>钢化超白玻玻璃门</t>
  </si>
  <si>
    <t>1.900*2400
2.钢化超白玻玻璃门</t>
  </si>
  <si>
    <t>钢化超白玻地弹门门MR-02</t>
  </si>
  <si>
    <t>1.1000*2325
2.钢化超白玻门MR-02
3.含拉手、地弹簧等五金</t>
  </si>
  <si>
    <t>木纹木饰面门WD-01</t>
  </si>
  <si>
    <t>1.1000*2800
2.木纹木饰面门WD-01
3.含拉手等五金</t>
  </si>
  <si>
    <t>1.800*2800
2.木纹木饰面门WD-01
3.含拉手等五金</t>
  </si>
  <si>
    <t>二层</t>
  </si>
  <si>
    <t>石膏板隔墙</t>
  </si>
  <si>
    <t>地胶FW-01</t>
  </si>
  <si>
    <t>1.20mm水泥砂浆找平
2.水泥自流平地面
3.地胶FW-01</t>
  </si>
  <si>
    <t>原顶乳胶漆饰面PT-01</t>
  </si>
  <si>
    <t>成品栏杆</t>
  </si>
  <si>
    <t>1.钢化玻璃GL-02,古铜不锈钢扶手,不锈钢U型槽
2.详见大样图DT-01</t>
  </si>
  <si>
    <t>栏杆古铜不锈钢基座</t>
  </si>
  <si>
    <t>1.40*40热镀锌角钢
2.阻燃夹板打底古铜不锈钢基座</t>
  </si>
  <si>
    <t>1.900*2200
2.钢化超白玻玻璃门</t>
  </si>
  <si>
    <t>1.1940*2200
2.木纹木饰面门WD-01
3.含拉手等五金</t>
  </si>
  <si>
    <t>1.1000*2200
2.木纹木饰面门WD-01
3.含拉手等五金</t>
  </si>
  <si>
    <t>配电箱</t>
  </si>
  <si>
    <t>1.AL1</t>
  </si>
  <si>
    <t>1.AL2</t>
  </si>
  <si>
    <t>1.AL3</t>
  </si>
  <si>
    <t>1.AL4</t>
  </si>
  <si>
    <t>弱电机柜</t>
  </si>
  <si>
    <t>交换机</t>
  </si>
  <si>
    <t>1.24口交换机</t>
  </si>
  <si>
    <t>配线架</t>
  </si>
  <si>
    <t>1.24口配线架</t>
  </si>
  <si>
    <t>射灯</t>
  </si>
  <si>
    <t>筒灯</t>
  </si>
  <si>
    <t>吊灯</t>
  </si>
  <si>
    <t>LED灯带</t>
  </si>
  <si>
    <t>自带电池应急灯</t>
  </si>
  <si>
    <t>四联单控开关</t>
  </si>
  <si>
    <t>三联单控开关</t>
  </si>
  <si>
    <t>双联单控开关</t>
  </si>
  <si>
    <t>单联单控开关</t>
  </si>
  <si>
    <t>单联双控开关</t>
  </si>
  <si>
    <t>风机盘管开关</t>
  </si>
  <si>
    <t>地插</t>
  </si>
  <si>
    <t>空调插座</t>
  </si>
  <si>
    <t>普通插座</t>
  </si>
  <si>
    <t>防水插座</t>
  </si>
  <si>
    <t>烟感探测器(地址编码)</t>
  </si>
  <si>
    <t>吸顶式扬声器</t>
  </si>
  <si>
    <t>手动报警器(带电话插孔)</t>
  </si>
  <si>
    <t>消火栓破玻报警按钮</t>
  </si>
  <si>
    <t>声光报警器</t>
  </si>
  <si>
    <t>出口标志灯</t>
  </si>
  <si>
    <t>单面单向安全疏散指示灯</t>
  </si>
  <si>
    <t>无线AP</t>
  </si>
  <si>
    <t>互联网数据端口</t>
  </si>
  <si>
    <t>电气线管、电线线槽敷设</t>
  </si>
  <si>
    <t>配电箱移位</t>
  </si>
  <si>
    <t>配电箱拆除</t>
  </si>
  <si>
    <t>给排水工程</t>
  </si>
  <si>
    <t>吧台洗手盆</t>
  </si>
  <si>
    <t>吧台洗手盆龙头</t>
  </si>
  <si>
    <t>马桶</t>
  </si>
  <si>
    <t>纸巾盒</t>
  </si>
  <si>
    <t>小便斗</t>
  </si>
  <si>
    <t>洗手盆</t>
  </si>
  <si>
    <t>洗手盆龙头</t>
  </si>
  <si>
    <t>给排水管道敷设</t>
  </si>
  <si>
    <t>项</t>
  </si>
  <si>
    <t>空调工程</t>
  </si>
  <si>
    <t>空调室外机</t>
  </si>
  <si>
    <t>1.KS-01
2.室外机制冷量(kw):61.5,制冷功率(kw):18.8</t>
  </si>
  <si>
    <t>台</t>
  </si>
  <si>
    <t>1.KX-01
2.室外机制冷量(kw):45.0,制冷功率(kw):12.3</t>
  </si>
  <si>
    <t>薄型风管天井式室内机</t>
  </si>
  <si>
    <t xml:space="preserve">1.D-5.0
2.功率：0.231KW，风量：1390m3/h
</t>
  </si>
  <si>
    <t>分体式空调</t>
  </si>
  <si>
    <t>1.功率：1P</t>
  </si>
  <si>
    <t>1.功率：1.5P</t>
  </si>
  <si>
    <t>1.功率：2P</t>
  </si>
  <si>
    <t>1.功率：3P</t>
  </si>
  <si>
    <t>离心风机</t>
  </si>
  <si>
    <t>1.PF-01
2.风量:3300m3/h，电机功率：1.5KW，静压：262pa</t>
  </si>
  <si>
    <t>1.PF-02
2.风量:1860m3/h，电机功率：0.55KW，静压：155pa</t>
  </si>
  <si>
    <t>新风处理机组</t>
  </si>
  <si>
    <t>1.XF-01
2.风量:4000m3/h，电机功率：1.58KW，静压：300pa</t>
  </si>
  <si>
    <t>静音式管道式风机</t>
  </si>
  <si>
    <t>1.PS-01
2.风量:210m3/h，电机功率：0.033KW，静压：160pa</t>
  </si>
  <si>
    <t>新风口</t>
  </si>
  <si>
    <t>1.200x150(mm)
2.门铰式风口</t>
  </si>
  <si>
    <t>1.400x150(mm)
2.门铰式风口</t>
  </si>
  <si>
    <t>1.300x150(mm)
2.门铰式风口</t>
  </si>
  <si>
    <t>1.1200x150(mm)
2.门铰式风口</t>
  </si>
  <si>
    <t>1.150x150(mm)
2.门铰式风口</t>
  </si>
  <si>
    <t>1.600x150(mm)
2.门铰式风口</t>
  </si>
  <si>
    <t>排风口</t>
  </si>
  <si>
    <t>1.400x400(mm)
2.门铰式风口</t>
  </si>
  <si>
    <t>1.250x150(mm)
2.门铰式风口</t>
  </si>
  <si>
    <t>防雨百叶</t>
  </si>
  <si>
    <t>1.1000x600
2.防雨百叶</t>
  </si>
  <si>
    <t>1.700x400
2.防雨百叶</t>
  </si>
  <si>
    <t>1.900x600
2.防雨百叶</t>
  </si>
  <si>
    <t>1.300x150
2.防雨百叶</t>
  </si>
  <si>
    <t>70℃防火阀</t>
  </si>
  <si>
    <t>1.500X200
2.70℃防火阀</t>
  </si>
  <si>
    <t>1.630X160
2.70℃防火阀</t>
  </si>
  <si>
    <t>1.200X160
2.70℃防火阀</t>
  </si>
  <si>
    <t>风管止回阀</t>
  </si>
  <si>
    <t>1.800*200
2.风管止回阀</t>
  </si>
  <si>
    <t>1.500*200
2.风管止回阀</t>
  </si>
  <si>
    <t>手动对开式多叶调节阀</t>
  </si>
  <si>
    <t>1.200X160
2.手动对开式多叶调节阀</t>
  </si>
  <si>
    <t>1.250X160
2.手动对开式多叶调节阀</t>
  </si>
  <si>
    <t>1.160X160
2.手动对开式多叶调节阀</t>
  </si>
  <si>
    <t>1.630X160
2.手动对开式多叶调节阀</t>
  </si>
  <si>
    <t>1.500X160
2.手动对开式多叶调节阀</t>
  </si>
  <si>
    <t>1.400X160
2.手动对开式多叶调节阀</t>
  </si>
  <si>
    <t>薄钢板风管</t>
  </si>
  <si>
    <t>1.0.5mm厚
2.薄钢板风管</t>
  </si>
  <si>
    <t>1.0.6mm厚
2.薄钢板风管</t>
  </si>
  <si>
    <t>1.0.75mm厚
2.薄钢板风管</t>
  </si>
  <si>
    <t>风管帆布软接头</t>
  </si>
  <si>
    <t>离心玻璃棉保温</t>
  </si>
  <si>
    <t>1.40mm
2.离心玻璃棉保温</t>
  </si>
  <si>
    <t>冷媒铜管</t>
  </si>
  <si>
    <t>1.θ9.5冷媒铜管
2.接头安装</t>
  </si>
  <si>
    <t>1.θ22.2冷媒铜管
2.接头安装</t>
  </si>
  <si>
    <t>1.θ12.7冷媒铜管
2.接头安装</t>
  </si>
  <si>
    <t>1.θ28.6冷媒铜管
2.接头安装</t>
  </si>
  <si>
    <t>1.θ15.9冷媒铜管
2.接头安装</t>
  </si>
  <si>
    <t>1.θ9.52冷媒铜管
2.接头安装</t>
  </si>
  <si>
    <t>冷凝水管</t>
  </si>
  <si>
    <t>1.DN32
2.PVC冷凝水管</t>
  </si>
  <si>
    <t>1.DN25
2.PVC冷凝水管</t>
  </si>
  <si>
    <t>冷媒管保温</t>
  </si>
  <si>
    <t>1.θ9.5冷媒铜管保温保温
2.保温材料：耐热发泡聚乙烯管材</t>
  </si>
  <si>
    <t>1.θ22.2冷媒铜管保温
2.保温材料：耐热发泡聚乙烯管材</t>
  </si>
  <si>
    <t>1.θ12.7冷媒铜管保温
2.保温材料：耐热发泡聚乙烯管材</t>
  </si>
  <si>
    <t>1.θ28.6冷媒铜管保温
2.保温材料：耐热发泡聚乙烯管材</t>
  </si>
  <si>
    <t>1.θ15.9冷媒铜管保温
2.保温材料：耐热发泡聚乙烯管材</t>
  </si>
  <si>
    <t>1.θ9.52冷媒铜管保温
2.保温材料：耐热发泡聚乙烯管材</t>
  </si>
  <si>
    <t>冷凝水管保温</t>
  </si>
  <si>
    <t>1.DN32
2.保温材料：带铝箔的复合橡塑材料</t>
  </si>
  <si>
    <t>1.DN25
2.保温材料：带铝箔的复合橡塑材料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</si>
</sst>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176" formatCode="0.00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4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name val="宋体"/>
      <charset val="134"/>
      <scheme val="minor"/>
    </font>
    <font>
      <sz val="9"/>
      <color indexed="8"/>
      <name val="宋体"/>
      <charset val="0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0"/>
      <color theme="1"/>
      <name val="Arial"/>
      <charset val="134"/>
    </font>
  </fonts>
  <fills count="35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599993896298105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6" fillId="11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20" borderId="6" applyNumberFormat="0" applyFont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12" fillId="0" borderId="8" applyNumberFormat="0" applyFill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18" fillId="17" borderId="9" applyNumberFormat="0" applyAlignment="0" applyProtection="0">
      <alignment vertical="center"/>
    </xf>
    <xf numFmtId="0" fontId="8" fillId="17" borderId="4" applyNumberFormat="0" applyAlignment="0" applyProtection="0">
      <alignment vertical="center"/>
    </xf>
    <xf numFmtId="0" fontId="20" fillId="26" borderId="11" applyNumberFormat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7" fillId="0" borderId="5" applyNumberFormat="0" applyFill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4" fillId="32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4" fillId="22" borderId="0" applyNumberFormat="0" applyBorder="0" applyAlignment="0" applyProtection="0">
      <alignment vertical="center"/>
    </xf>
    <xf numFmtId="0" fontId="5" fillId="33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5" fillId="34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</cellStyleXfs>
  <cellXfs count="47">
    <xf numFmtId="0" fontId="0" fillId="0" borderId="0" xfId="0">
      <alignment vertical="center"/>
    </xf>
    <xf numFmtId="0" fontId="0" fillId="0" borderId="0" xfId="0" applyFill="1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vertical="center" wrapText="1"/>
    </xf>
    <xf numFmtId="176" fontId="1" fillId="0" borderId="0" xfId="0" applyNumberFormat="1" applyFont="1" applyAlignment="1">
      <alignment horizontal="center" vertical="center"/>
    </xf>
    <xf numFmtId="176" fontId="1" fillId="0" borderId="0" xfId="0" applyNumberFormat="1" applyFont="1" applyAlignment="1">
      <alignment horizontal="center" vertical="center" wrapText="1"/>
    </xf>
    <xf numFmtId="176" fontId="0" fillId="0" borderId="0" xfId="0" applyNumberForma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176" fontId="1" fillId="0" borderId="1" xfId="0" applyNumberFormat="1" applyFont="1" applyBorder="1" applyAlignment="1">
      <alignment horizontal="center" vertical="center"/>
    </xf>
    <xf numFmtId="176" fontId="1" fillId="0" borderId="1" xfId="0" applyNumberFormat="1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top"/>
    </xf>
    <xf numFmtId="176" fontId="2" fillId="2" borderId="1" xfId="0" applyNumberFormat="1" applyFont="1" applyFill="1" applyBorder="1" applyAlignment="1">
      <alignment horizontal="center" vertical="center"/>
    </xf>
    <xf numFmtId="176" fontId="2" fillId="2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top" wrapText="1"/>
    </xf>
    <xf numFmtId="176" fontId="1" fillId="2" borderId="1" xfId="0" applyNumberFormat="1" applyFont="1" applyFill="1" applyBorder="1" applyAlignment="1">
      <alignment horizontal="center" vertical="center"/>
    </xf>
    <xf numFmtId="176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top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/>
    </xf>
    <xf numFmtId="176" fontId="1" fillId="0" borderId="1" xfId="0" applyNumberFormat="1" applyFont="1" applyFill="1" applyBorder="1" applyAlignment="1">
      <alignment horizontal="center" vertical="center"/>
    </xf>
    <xf numFmtId="176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top"/>
    </xf>
    <xf numFmtId="0" fontId="3" fillId="3" borderId="1" xfId="0" applyNumberFormat="1" applyFont="1" applyFill="1" applyBorder="1" applyAlignment="1" applyProtection="1">
      <alignment horizontal="center" vertical="center" wrapText="1"/>
    </xf>
    <xf numFmtId="176" fontId="3" fillId="3" borderId="1" xfId="0" applyNumberFormat="1" applyFont="1" applyFill="1" applyBorder="1" applyAlignment="1" applyProtection="1">
      <alignment horizontal="center" vertical="center" wrapText="1"/>
    </xf>
    <xf numFmtId="0" fontId="1" fillId="0" borderId="1" xfId="0" applyFont="1" applyBorder="1">
      <alignment vertical="center"/>
    </xf>
    <xf numFmtId="0" fontId="1" fillId="2" borderId="1" xfId="0" applyFont="1" applyFill="1" applyBorder="1">
      <alignment vertical="center"/>
    </xf>
    <xf numFmtId="0" fontId="0" fillId="0" borderId="1" xfId="0" applyBorder="1" applyAlignment="1">
      <alignment horizontal="center" vertical="center"/>
    </xf>
    <xf numFmtId="0" fontId="1" fillId="0" borderId="1" xfId="0" applyFont="1" applyFill="1" applyBorder="1">
      <alignment vertical="center"/>
    </xf>
    <xf numFmtId="0" fontId="1" fillId="0" borderId="1" xfId="0" applyFont="1" applyBorder="1" applyAlignment="1">
      <alignment vertical="center" wrapText="1"/>
    </xf>
    <xf numFmtId="176" fontId="0" fillId="2" borderId="1" xfId="0" applyNumberForma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176" fontId="0" fillId="0" borderId="1" xfId="0" applyNumberFormat="1" applyBorder="1" applyAlignment="1">
      <alignment horizontal="center" vertical="center"/>
    </xf>
    <xf numFmtId="176" fontId="0" fillId="0" borderId="0" xfId="0" applyNumberForma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176" fontId="0" fillId="0" borderId="0" xfId="0" applyNumberFormat="1" applyAlignment="1">
      <alignment horizontal="left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0"/>
  <sheetViews>
    <sheetView workbookViewId="0">
      <selection activeCell="D9" sqref="D9"/>
    </sheetView>
  </sheetViews>
  <sheetFormatPr defaultColWidth="9" defaultRowHeight="13.5" outlineLevelCol="3"/>
  <cols>
    <col min="1" max="1" width="6.875" customWidth="1"/>
    <col min="2" max="2" width="30.5" customWidth="1"/>
    <col min="3" max="3" width="21.125" style="43" customWidth="1"/>
    <col min="4" max="4" width="15.5" customWidth="1"/>
  </cols>
  <sheetData>
    <row r="1" ht="32" customHeight="1" spans="1:4">
      <c r="A1" s="44" t="s">
        <v>0</v>
      </c>
      <c r="B1" s="44"/>
      <c r="C1" s="6"/>
      <c r="D1" s="44"/>
    </row>
    <row r="2" ht="32" customHeight="1" spans="1:4">
      <c r="A2" s="45" t="s">
        <v>1</v>
      </c>
      <c r="B2" s="45"/>
      <c r="C2" s="46"/>
      <c r="D2" s="45"/>
    </row>
    <row r="3" ht="32" customHeight="1" spans="1:4">
      <c r="A3" s="37" t="s">
        <v>2</v>
      </c>
      <c r="B3" s="37" t="s">
        <v>3</v>
      </c>
      <c r="C3" s="42" t="s">
        <v>4</v>
      </c>
      <c r="D3" s="37" t="s">
        <v>5</v>
      </c>
    </row>
    <row r="4" ht="32" customHeight="1" spans="1:4">
      <c r="A4" s="37">
        <v>1</v>
      </c>
      <c r="B4" s="37" t="str">
        <f>清单明细!B3</f>
        <v>钢结构加建</v>
      </c>
      <c r="C4" s="42">
        <f>清单明细!L16</f>
        <v>0</v>
      </c>
      <c r="D4" s="37"/>
    </row>
    <row r="5" ht="32" customHeight="1" spans="1:4">
      <c r="A5" s="37">
        <v>2</v>
      </c>
      <c r="B5" s="37" t="str">
        <f>清单明细!B17</f>
        <v>装饰工程</v>
      </c>
      <c r="C5" s="42">
        <f>清单明细!L132</f>
        <v>0</v>
      </c>
      <c r="D5" s="37"/>
    </row>
    <row r="6" ht="32" customHeight="1" spans="1:4">
      <c r="A6" s="37">
        <v>3</v>
      </c>
      <c r="B6" s="37" t="s">
        <v>6</v>
      </c>
      <c r="C6" s="42">
        <f>清单明细!L168</f>
        <v>0</v>
      </c>
      <c r="D6" s="37"/>
    </row>
    <row r="7" ht="32" customHeight="1" spans="1:4">
      <c r="A7" s="37">
        <v>4</v>
      </c>
      <c r="B7" s="37" t="str">
        <f>清单明细!B169</f>
        <v>给排水工程</v>
      </c>
      <c r="C7" s="42">
        <f>清单明细!L178</f>
        <v>0</v>
      </c>
      <c r="D7" s="37"/>
    </row>
    <row r="8" ht="32" customHeight="1" spans="1:4">
      <c r="A8" s="37">
        <v>5</v>
      </c>
      <c r="B8" s="37" t="str">
        <f>清单明细!B179</f>
        <v>空调工程</v>
      </c>
      <c r="C8" s="42">
        <f>清单明细!L239</f>
        <v>0</v>
      </c>
      <c r="D8" s="37"/>
    </row>
    <row r="9" ht="32" customHeight="1" spans="1:4">
      <c r="A9" s="37"/>
      <c r="B9" s="37" t="s">
        <v>7</v>
      </c>
      <c r="C9" s="42">
        <f>SUM(C4:C8)</f>
        <v>0</v>
      </c>
      <c r="D9" s="37"/>
    </row>
    <row r="10" ht="32" customHeight="1"/>
  </sheetData>
  <mergeCells count="2">
    <mergeCell ref="A1:D1"/>
    <mergeCell ref="A2:D2"/>
  </mergeCells>
  <printOptions horizontalCentered="1"/>
  <pageMargins left="0.751388888888889" right="0.751388888888889" top="1" bottom="1" header="0.5" footer="0.5"/>
  <pageSetup paperSize="9" orientation="portrait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239"/>
  <sheetViews>
    <sheetView tabSelected="1" workbookViewId="0">
      <pane ySplit="2" topLeftCell="A216" activePane="bottomLeft" state="frozen"/>
      <selection/>
      <selection pane="bottomLeft" activeCell="E218" sqref="E218:E220"/>
    </sheetView>
  </sheetViews>
  <sheetFormatPr defaultColWidth="9" defaultRowHeight="13.5"/>
  <cols>
    <col min="1" max="1" width="4.625" style="2" customWidth="1"/>
    <col min="2" max="2" width="14.75" style="3" customWidth="1"/>
    <col min="3" max="3" width="25.75" style="2" customWidth="1"/>
    <col min="4" max="4" width="6.125" style="2" customWidth="1"/>
    <col min="5" max="5" width="8.25" style="4" customWidth="1"/>
    <col min="6" max="7" width="9" style="4"/>
    <col min="8" max="8" width="9" style="5"/>
    <col min="9" max="10" width="9" style="4"/>
    <col min="11" max="12" width="9" style="6"/>
    <col min="13" max="13" width="10.125" customWidth="1"/>
  </cols>
  <sheetData>
    <row r="1" ht="33" customHeight="1" spans="1:13">
      <c r="A1" s="7" t="s">
        <v>8</v>
      </c>
      <c r="B1" s="7"/>
      <c r="C1" s="7"/>
      <c r="D1" s="7"/>
      <c r="E1" s="7"/>
      <c r="H1" s="4"/>
      <c r="K1" s="4"/>
      <c r="L1" s="4"/>
      <c r="M1" s="7"/>
    </row>
    <row r="2" ht="33" customHeight="1" spans="1:13">
      <c r="A2" s="8" t="s">
        <v>2</v>
      </c>
      <c r="B2" s="9" t="s">
        <v>9</v>
      </c>
      <c r="C2" s="8" t="s">
        <v>10</v>
      </c>
      <c r="D2" s="8" t="s">
        <v>11</v>
      </c>
      <c r="E2" s="10" t="s">
        <v>12</v>
      </c>
      <c r="F2" s="10" t="s">
        <v>13</v>
      </c>
      <c r="G2" s="10" t="s">
        <v>14</v>
      </c>
      <c r="H2" s="11" t="s">
        <v>15</v>
      </c>
      <c r="I2" s="10" t="s">
        <v>16</v>
      </c>
      <c r="J2" s="10" t="s">
        <v>17</v>
      </c>
      <c r="K2" s="10" t="s">
        <v>18</v>
      </c>
      <c r="L2" s="10" t="s">
        <v>19</v>
      </c>
      <c r="M2" s="35" t="s">
        <v>5</v>
      </c>
    </row>
    <row r="3" ht="33" customHeight="1" spans="1:13">
      <c r="A3" s="12"/>
      <c r="B3" s="13" t="s">
        <v>20</v>
      </c>
      <c r="C3" s="14"/>
      <c r="D3" s="12"/>
      <c r="E3" s="15"/>
      <c r="F3" s="15"/>
      <c r="G3" s="15"/>
      <c r="H3" s="16"/>
      <c r="I3" s="15"/>
      <c r="J3" s="15"/>
      <c r="K3" s="24"/>
      <c r="L3" s="24"/>
      <c r="M3" s="36"/>
    </row>
    <row r="4" ht="39" customHeight="1" spans="1:13">
      <c r="A4" s="8">
        <f>IF(D4&lt;&gt;"",COUNTA($D$4:D4),"")</f>
        <v>1</v>
      </c>
      <c r="B4" s="9" t="s">
        <v>21</v>
      </c>
      <c r="C4" s="17" t="s">
        <v>22</v>
      </c>
      <c r="D4" s="8" t="s">
        <v>23</v>
      </c>
      <c r="E4" s="10">
        <f>24.233*48.23/1000</f>
        <v>1.16875759</v>
      </c>
      <c r="F4" s="10"/>
      <c r="G4" s="10"/>
      <c r="H4" s="11"/>
      <c r="I4" s="10"/>
      <c r="J4" s="10">
        <f>SUM(F4:I4)*9%</f>
        <v>0</v>
      </c>
      <c r="K4" s="10">
        <f>SUM(F4:J4)</f>
        <v>0</v>
      </c>
      <c r="L4" s="10">
        <f>K4*E4</f>
        <v>0</v>
      </c>
      <c r="M4" s="35"/>
    </row>
    <row r="5" ht="44" customHeight="1" spans="1:13">
      <c r="A5" s="8">
        <f>IF(D5&lt;&gt;"",COUNTA($D$4:D5),"")</f>
        <v>2</v>
      </c>
      <c r="B5" s="9" t="s">
        <v>21</v>
      </c>
      <c r="C5" s="17" t="s">
        <v>24</v>
      </c>
      <c r="D5" s="8" t="s">
        <v>23</v>
      </c>
      <c r="E5" s="10">
        <f>75.36*93.811/1000</f>
        <v>7.06959696</v>
      </c>
      <c r="F5" s="10"/>
      <c r="G5" s="10"/>
      <c r="H5" s="11"/>
      <c r="I5" s="10"/>
      <c r="J5" s="10">
        <f t="shared" ref="J5:J15" si="0">SUM(F5:I5)*9%</f>
        <v>0</v>
      </c>
      <c r="K5" s="10">
        <f t="shared" ref="K5:K15" si="1">SUM(F5:J5)</f>
        <v>0</v>
      </c>
      <c r="L5" s="10">
        <f t="shared" ref="L5:L15" si="2">K5*E5</f>
        <v>0</v>
      </c>
      <c r="M5" s="35"/>
    </row>
    <row r="6" ht="41" customHeight="1" spans="1:13">
      <c r="A6" s="8">
        <f>IF(D6&lt;&gt;"",COUNTA($D$4:D6),"")</f>
        <v>3</v>
      </c>
      <c r="B6" s="9" t="s">
        <v>21</v>
      </c>
      <c r="C6" s="17" t="s">
        <v>25</v>
      </c>
      <c r="D6" s="8" t="s">
        <v>23</v>
      </c>
      <c r="E6" s="10">
        <f>41.904*134.235/1000</f>
        <v>5.62498344</v>
      </c>
      <c r="F6" s="10"/>
      <c r="G6" s="10"/>
      <c r="H6" s="11"/>
      <c r="I6" s="10"/>
      <c r="J6" s="10">
        <f t="shared" si="0"/>
        <v>0</v>
      </c>
      <c r="K6" s="10">
        <f t="shared" si="1"/>
        <v>0</v>
      </c>
      <c r="L6" s="10">
        <f t="shared" si="2"/>
        <v>0</v>
      </c>
      <c r="M6" s="35"/>
    </row>
    <row r="7" ht="41" customHeight="1" spans="1:13">
      <c r="A7" s="8">
        <f>IF(D7&lt;&gt;"",COUNTA($D$4:D7),"")</f>
        <v>4</v>
      </c>
      <c r="B7" s="9" t="s">
        <v>26</v>
      </c>
      <c r="C7" s="17" t="s">
        <v>27</v>
      </c>
      <c r="D7" s="8" t="s">
        <v>28</v>
      </c>
      <c r="E7" s="10">
        <v>214.88</v>
      </c>
      <c r="F7" s="10"/>
      <c r="G7" s="10"/>
      <c r="H7" s="11"/>
      <c r="I7" s="10"/>
      <c r="J7" s="10">
        <f t="shared" si="0"/>
        <v>0</v>
      </c>
      <c r="K7" s="10">
        <f t="shared" si="1"/>
        <v>0</v>
      </c>
      <c r="L7" s="10">
        <f t="shared" si="2"/>
        <v>0</v>
      </c>
      <c r="M7" s="35"/>
    </row>
    <row r="8" ht="33" customHeight="1" spans="1:13">
      <c r="A8" s="8">
        <f>IF(D8&lt;&gt;"",COUNTA($D$4:D8),"")</f>
        <v>5</v>
      </c>
      <c r="B8" s="9" t="s">
        <v>29</v>
      </c>
      <c r="C8" s="17" t="s">
        <v>30</v>
      </c>
      <c r="D8" s="8" t="s">
        <v>31</v>
      </c>
      <c r="E8" s="10">
        <f>E7*0.1</f>
        <v>21.488</v>
      </c>
      <c r="F8" s="10"/>
      <c r="G8" s="10"/>
      <c r="H8" s="11"/>
      <c r="I8" s="10"/>
      <c r="J8" s="10">
        <f t="shared" si="0"/>
        <v>0</v>
      </c>
      <c r="K8" s="10">
        <f t="shared" si="1"/>
        <v>0</v>
      </c>
      <c r="L8" s="10">
        <f t="shared" si="2"/>
        <v>0</v>
      </c>
      <c r="M8" s="35"/>
    </row>
    <row r="9" ht="33" customHeight="1" spans="1:13">
      <c r="A9" s="8">
        <f>IF(D9&lt;&gt;"",COUNTA($D$4:D9),"")</f>
        <v>6</v>
      </c>
      <c r="B9" s="9" t="s">
        <v>32</v>
      </c>
      <c r="C9" s="18" t="s">
        <v>33</v>
      </c>
      <c r="D9" s="8" t="s">
        <v>23</v>
      </c>
      <c r="E9" s="10">
        <f>E7*19.744/1000</f>
        <v>4.24259072</v>
      </c>
      <c r="F9" s="10"/>
      <c r="G9" s="10"/>
      <c r="H9" s="11"/>
      <c r="I9" s="10"/>
      <c r="J9" s="10">
        <f t="shared" si="0"/>
        <v>0</v>
      </c>
      <c r="K9" s="10">
        <f t="shared" si="1"/>
        <v>0</v>
      </c>
      <c r="L9" s="10">
        <f t="shared" si="2"/>
        <v>0</v>
      </c>
      <c r="M9" s="35"/>
    </row>
    <row r="10" ht="42" customHeight="1" spans="1:13">
      <c r="A10" s="8">
        <f>IF(D10&lt;&gt;"",COUNTA($D$4:D10),"")</f>
        <v>7</v>
      </c>
      <c r="B10" s="9" t="s">
        <v>34</v>
      </c>
      <c r="C10" s="17" t="s">
        <v>35</v>
      </c>
      <c r="D10" s="8" t="s">
        <v>36</v>
      </c>
      <c r="E10" s="10">
        <v>24</v>
      </c>
      <c r="F10" s="10"/>
      <c r="G10" s="10"/>
      <c r="H10" s="11"/>
      <c r="I10" s="10"/>
      <c r="J10" s="10">
        <f t="shared" si="0"/>
        <v>0</v>
      </c>
      <c r="K10" s="10">
        <f t="shared" si="1"/>
        <v>0</v>
      </c>
      <c r="L10" s="10">
        <f t="shared" si="2"/>
        <v>0</v>
      </c>
      <c r="M10" s="35"/>
    </row>
    <row r="11" ht="40" customHeight="1" spans="1:13">
      <c r="A11" s="8">
        <f>IF(D11&lt;&gt;"",COUNTA($D$4:D11),"")</f>
        <v>8</v>
      </c>
      <c r="B11" s="9" t="s">
        <v>37</v>
      </c>
      <c r="C11" s="17" t="s">
        <v>38</v>
      </c>
      <c r="D11" s="8" t="s">
        <v>23</v>
      </c>
      <c r="E11" s="10">
        <f>(4.64+4.94*3)*1.06*34.463/1000</f>
        <v>0.7108889788</v>
      </c>
      <c r="F11" s="10"/>
      <c r="G11" s="10"/>
      <c r="H11" s="11"/>
      <c r="I11" s="10"/>
      <c r="J11" s="10">
        <f t="shared" si="0"/>
        <v>0</v>
      </c>
      <c r="K11" s="10">
        <f t="shared" si="1"/>
        <v>0</v>
      </c>
      <c r="L11" s="10">
        <f t="shared" si="2"/>
        <v>0</v>
      </c>
      <c r="M11" s="35"/>
    </row>
    <row r="12" ht="36" customHeight="1" spans="1:13">
      <c r="A12" s="8">
        <f>IF(D12&lt;&gt;"",COUNTA($D$4:D12),"")</f>
        <v>9</v>
      </c>
      <c r="B12" s="9" t="s">
        <v>39</v>
      </c>
      <c r="C12" s="17" t="s">
        <v>40</v>
      </c>
      <c r="D12" s="8" t="s">
        <v>23</v>
      </c>
      <c r="E12" s="10">
        <f>10*(1.28*5+1.09*5)/1000</f>
        <v>0.1185</v>
      </c>
      <c r="F12" s="10"/>
      <c r="G12" s="10"/>
      <c r="H12" s="11"/>
      <c r="I12" s="10"/>
      <c r="J12" s="10">
        <f t="shared" si="0"/>
        <v>0</v>
      </c>
      <c r="K12" s="10">
        <f t="shared" si="1"/>
        <v>0</v>
      </c>
      <c r="L12" s="10">
        <f t="shared" si="2"/>
        <v>0</v>
      </c>
      <c r="M12" s="35"/>
    </row>
    <row r="13" ht="33" customHeight="1" spans="1:13">
      <c r="A13" s="8">
        <f>IF(D13&lt;&gt;"",COUNTA($D$4:D13),"")</f>
        <v>10</v>
      </c>
      <c r="B13" s="9" t="s">
        <v>41</v>
      </c>
      <c r="C13" s="18"/>
      <c r="D13" s="8" t="s">
        <v>28</v>
      </c>
      <c r="E13" s="10">
        <f>6.395+5.155+1.64*1.03+1.64*1.3</f>
        <v>15.3712</v>
      </c>
      <c r="F13" s="10"/>
      <c r="G13" s="10"/>
      <c r="H13" s="11"/>
      <c r="I13" s="10"/>
      <c r="J13" s="10">
        <f t="shared" si="0"/>
        <v>0</v>
      </c>
      <c r="K13" s="10">
        <f t="shared" si="1"/>
        <v>0</v>
      </c>
      <c r="L13" s="10">
        <f t="shared" si="2"/>
        <v>0</v>
      </c>
      <c r="M13" s="35"/>
    </row>
    <row r="14" ht="33" customHeight="1" spans="1:13">
      <c r="A14" s="8">
        <f>IF(D14&lt;&gt;"",COUNTA($D$4:D14),"")</f>
        <v>11</v>
      </c>
      <c r="B14" s="9" t="s">
        <v>42</v>
      </c>
      <c r="C14" s="18"/>
      <c r="D14" s="8" t="s">
        <v>28</v>
      </c>
      <c r="E14" s="10">
        <f>E13</f>
        <v>15.3712</v>
      </c>
      <c r="F14" s="10"/>
      <c r="G14" s="10"/>
      <c r="H14" s="11"/>
      <c r="I14" s="10"/>
      <c r="J14" s="10">
        <f t="shared" si="0"/>
        <v>0</v>
      </c>
      <c r="K14" s="10">
        <f t="shared" si="1"/>
        <v>0</v>
      </c>
      <c r="L14" s="10">
        <f t="shared" si="2"/>
        <v>0</v>
      </c>
      <c r="M14" s="35"/>
    </row>
    <row r="15" ht="42" customHeight="1" spans="1:13">
      <c r="A15" s="8">
        <f>IF(D15&lt;&gt;"",COUNTA($D$4:D15),"")</f>
        <v>12</v>
      </c>
      <c r="B15" s="9" t="s">
        <v>43</v>
      </c>
      <c r="C15" s="17" t="s">
        <v>44</v>
      </c>
      <c r="D15" s="8" t="s">
        <v>45</v>
      </c>
      <c r="E15" s="10">
        <f>6.2*1.06</f>
        <v>6.572</v>
      </c>
      <c r="F15" s="10"/>
      <c r="G15" s="10"/>
      <c r="H15" s="11"/>
      <c r="I15" s="10"/>
      <c r="J15" s="10">
        <f t="shared" si="0"/>
        <v>0</v>
      </c>
      <c r="K15" s="10">
        <f t="shared" si="1"/>
        <v>0</v>
      </c>
      <c r="L15" s="10">
        <f t="shared" si="2"/>
        <v>0</v>
      </c>
      <c r="M15" s="35"/>
    </row>
    <row r="16" customFormat="1" ht="27" customHeight="1" spans="1:13">
      <c r="A16" s="8"/>
      <c r="B16" s="19" t="s">
        <v>46</v>
      </c>
      <c r="C16" s="20"/>
      <c r="D16" s="8"/>
      <c r="E16" s="10"/>
      <c r="F16" s="10"/>
      <c r="G16" s="10"/>
      <c r="H16" s="11"/>
      <c r="I16" s="10"/>
      <c r="J16" s="10"/>
      <c r="K16" s="10"/>
      <c r="L16" s="10">
        <f>SUM(L4:L15)</f>
        <v>0</v>
      </c>
      <c r="M16" s="37"/>
    </row>
    <row r="17" ht="29" customHeight="1" spans="1:13">
      <c r="A17" s="21"/>
      <c r="B17" s="22" t="s">
        <v>47</v>
      </c>
      <c r="C17" s="23"/>
      <c r="D17" s="21"/>
      <c r="E17" s="24"/>
      <c r="F17" s="24"/>
      <c r="G17" s="24"/>
      <c r="H17" s="25"/>
      <c r="I17" s="24"/>
      <c r="J17" s="24"/>
      <c r="K17" s="24"/>
      <c r="L17" s="24"/>
      <c r="M17" s="36"/>
    </row>
    <row r="18" ht="24" customHeight="1" spans="1:13">
      <c r="A18" s="21"/>
      <c r="B18" s="22" t="s">
        <v>48</v>
      </c>
      <c r="C18" s="26"/>
      <c r="D18" s="21"/>
      <c r="E18" s="24"/>
      <c r="F18" s="24"/>
      <c r="G18" s="24"/>
      <c r="H18" s="25"/>
      <c r="I18" s="24"/>
      <c r="J18" s="24"/>
      <c r="K18" s="24"/>
      <c r="L18" s="24"/>
      <c r="M18" s="36"/>
    </row>
    <row r="19" ht="24" customHeight="1" spans="1:13">
      <c r="A19" s="21"/>
      <c r="B19" s="22" t="s">
        <v>49</v>
      </c>
      <c r="C19" s="26"/>
      <c r="D19" s="21"/>
      <c r="E19" s="24"/>
      <c r="F19" s="24"/>
      <c r="G19" s="24"/>
      <c r="H19" s="25"/>
      <c r="I19" s="24"/>
      <c r="J19" s="24"/>
      <c r="K19" s="24"/>
      <c r="L19" s="24"/>
      <c r="M19" s="36"/>
    </row>
    <row r="20" s="1" customFormat="1" ht="30" customHeight="1" spans="1:13">
      <c r="A20" s="8">
        <f>IF(D20&lt;&gt;"",COUNTA($D$4:D20),"")</f>
        <v>13</v>
      </c>
      <c r="B20" s="27" t="s">
        <v>50</v>
      </c>
      <c r="C20" s="28" t="s">
        <v>51</v>
      </c>
      <c r="D20" s="29" t="s">
        <v>28</v>
      </c>
      <c r="E20" s="30">
        <f>41.647*3.35</f>
        <v>139.51745</v>
      </c>
      <c r="F20" s="30"/>
      <c r="G20" s="30"/>
      <c r="H20" s="31"/>
      <c r="I20" s="30"/>
      <c r="J20" s="10">
        <f t="shared" ref="J20:J28" si="3">SUM(F20:I20)*9%</f>
        <v>0</v>
      </c>
      <c r="K20" s="10">
        <f t="shared" ref="K20:K28" si="4">SUM(F20:J20)</f>
        <v>0</v>
      </c>
      <c r="L20" s="10">
        <f t="shared" ref="L20:L28" si="5">K20*E20</f>
        <v>0</v>
      </c>
      <c r="M20" s="38"/>
    </row>
    <row r="21" s="1" customFormat="1" ht="31" customHeight="1" spans="1:13">
      <c r="A21" s="8">
        <f>IF(D21&lt;&gt;"",COUNTA($D$4:D21),"")</f>
        <v>14</v>
      </c>
      <c r="B21" s="27" t="s">
        <v>52</v>
      </c>
      <c r="C21" s="28" t="s">
        <v>53</v>
      </c>
      <c r="D21" s="29" t="s">
        <v>28</v>
      </c>
      <c r="E21" s="30">
        <f>27.881*3.35</f>
        <v>93.40135</v>
      </c>
      <c r="F21" s="30"/>
      <c r="G21" s="30"/>
      <c r="H21" s="31"/>
      <c r="I21" s="30"/>
      <c r="J21" s="10">
        <f t="shared" si="3"/>
        <v>0</v>
      </c>
      <c r="K21" s="10">
        <f t="shared" si="4"/>
        <v>0</v>
      </c>
      <c r="L21" s="10">
        <f t="shared" si="5"/>
        <v>0</v>
      </c>
      <c r="M21" s="38"/>
    </row>
    <row r="22" ht="24" customHeight="1" spans="1:13">
      <c r="A22" s="8">
        <f>IF(D22&lt;&gt;"",COUNTA($D$4:D22),"")</f>
        <v>15</v>
      </c>
      <c r="B22" s="27" t="s">
        <v>54</v>
      </c>
      <c r="C22" s="32" t="s">
        <v>55</v>
      </c>
      <c r="D22" s="29" t="s">
        <v>45</v>
      </c>
      <c r="E22" s="10">
        <f>3</f>
        <v>3</v>
      </c>
      <c r="F22" s="10"/>
      <c r="G22" s="10"/>
      <c r="H22" s="11"/>
      <c r="I22" s="10"/>
      <c r="J22" s="10">
        <f t="shared" si="3"/>
        <v>0</v>
      </c>
      <c r="K22" s="10">
        <f t="shared" si="4"/>
        <v>0</v>
      </c>
      <c r="L22" s="10">
        <f t="shared" si="5"/>
        <v>0</v>
      </c>
      <c r="M22" s="35"/>
    </row>
    <row r="23" ht="24" customHeight="1" spans="1:13">
      <c r="A23" s="8">
        <f>IF(D23&lt;&gt;"",COUNTA($D$4:D23),"")</f>
        <v>16</v>
      </c>
      <c r="B23" s="27" t="s">
        <v>56</v>
      </c>
      <c r="C23" s="32" t="s">
        <v>55</v>
      </c>
      <c r="D23" s="29" t="s">
        <v>45</v>
      </c>
      <c r="E23" s="10">
        <f>3.2</f>
        <v>3.2</v>
      </c>
      <c r="F23" s="10"/>
      <c r="G23" s="10"/>
      <c r="H23" s="11"/>
      <c r="I23" s="10"/>
      <c r="J23" s="10">
        <f t="shared" si="3"/>
        <v>0</v>
      </c>
      <c r="K23" s="10">
        <f t="shared" si="4"/>
        <v>0</v>
      </c>
      <c r="L23" s="10">
        <f t="shared" si="5"/>
        <v>0</v>
      </c>
      <c r="M23" s="35"/>
    </row>
    <row r="24" ht="24" customHeight="1" spans="1:13">
      <c r="A24" s="8">
        <f>IF(D24&lt;&gt;"",COUNTA($D$4:D24),"")</f>
        <v>17</v>
      </c>
      <c r="B24" s="27" t="s">
        <v>57</v>
      </c>
      <c r="C24" s="32" t="s">
        <v>58</v>
      </c>
      <c r="D24" s="29" t="s">
        <v>45</v>
      </c>
      <c r="E24" s="10">
        <f>18*3.35</f>
        <v>60.3</v>
      </c>
      <c r="F24" s="10"/>
      <c r="G24" s="10"/>
      <c r="H24" s="11"/>
      <c r="I24" s="10"/>
      <c r="J24" s="10">
        <f t="shared" si="3"/>
        <v>0</v>
      </c>
      <c r="K24" s="10">
        <f t="shared" si="4"/>
        <v>0</v>
      </c>
      <c r="L24" s="10">
        <f t="shared" si="5"/>
        <v>0</v>
      </c>
      <c r="M24" s="35"/>
    </row>
    <row r="25" ht="24" customHeight="1" spans="1:13">
      <c r="A25" s="8">
        <f>IF(D25&lt;&gt;"",COUNTA($D$4:D25),"")</f>
        <v>18</v>
      </c>
      <c r="B25" s="27" t="s">
        <v>59</v>
      </c>
      <c r="C25" s="32" t="s">
        <v>58</v>
      </c>
      <c r="D25" s="29" t="s">
        <v>45</v>
      </c>
      <c r="E25" s="10">
        <f>19*3.35</f>
        <v>63.65</v>
      </c>
      <c r="F25" s="10"/>
      <c r="G25" s="10"/>
      <c r="H25" s="11"/>
      <c r="I25" s="10"/>
      <c r="J25" s="10">
        <f t="shared" si="3"/>
        <v>0</v>
      </c>
      <c r="K25" s="10">
        <f t="shared" si="4"/>
        <v>0</v>
      </c>
      <c r="L25" s="10">
        <f t="shared" si="5"/>
        <v>0</v>
      </c>
      <c r="M25" s="35"/>
    </row>
    <row r="26" ht="24" customHeight="1" spans="1:13">
      <c r="A26" s="8">
        <f>IF(D26&lt;&gt;"",COUNTA($D$4:D26),"")</f>
        <v>19</v>
      </c>
      <c r="B26" s="27" t="s">
        <v>60</v>
      </c>
      <c r="C26" s="32" t="s">
        <v>61</v>
      </c>
      <c r="D26" s="29" t="s">
        <v>28</v>
      </c>
      <c r="E26" s="10">
        <f>(E21+E20)*2</f>
        <v>465.8376</v>
      </c>
      <c r="F26" s="10"/>
      <c r="G26" s="10"/>
      <c r="H26" s="11"/>
      <c r="I26" s="10"/>
      <c r="J26" s="10">
        <f t="shared" si="3"/>
        <v>0</v>
      </c>
      <c r="K26" s="10">
        <f t="shared" si="4"/>
        <v>0</v>
      </c>
      <c r="L26" s="10">
        <f t="shared" si="5"/>
        <v>0</v>
      </c>
      <c r="M26" s="35"/>
    </row>
    <row r="27" ht="30" customHeight="1" spans="1:13">
      <c r="A27" s="8">
        <f>IF(D27&lt;&gt;"",COUNTA($D$4:D27),"")</f>
        <v>20</v>
      </c>
      <c r="B27" s="27" t="s">
        <v>62</v>
      </c>
      <c r="C27" s="28" t="s">
        <v>63</v>
      </c>
      <c r="D27" s="29" t="s">
        <v>28</v>
      </c>
      <c r="E27" s="10">
        <f>10.337*2.4</f>
        <v>24.8088</v>
      </c>
      <c r="F27" s="10"/>
      <c r="G27" s="10"/>
      <c r="H27" s="11"/>
      <c r="I27" s="10"/>
      <c r="J27" s="10">
        <f t="shared" si="3"/>
        <v>0</v>
      </c>
      <c r="K27" s="10">
        <f t="shared" si="4"/>
        <v>0</v>
      </c>
      <c r="L27" s="10">
        <f t="shared" si="5"/>
        <v>0</v>
      </c>
      <c r="M27" s="35"/>
    </row>
    <row r="28" ht="24" customHeight="1" spans="1:13">
      <c r="A28" s="8">
        <f>IF(D28&lt;&gt;"",COUNTA($D$4:D28),"")</f>
        <v>21</v>
      </c>
      <c r="B28" s="27" t="s">
        <v>64</v>
      </c>
      <c r="C28" s="28" t="s">
        <v>65</v>
      </c>
      <c r="D28" s="29" t="s">
        <v>28</v>
      </c>
      <c r="E28" s="10">
        <f>10.337*(3.35-2.4)</f>
        <v>9.82015</v>
      </c>
      <c r="F28" s="10"/>
      <c r="G28" s="10"/>
      <c r="H28" s="11"/>
      <c r="I28" s="10"/>
      <c r="J28" s="10">
        <f t="shared" si="3"/>
        <v>0</v>
      </c>
      <c r="K28" s="10">
        <f t="shared" si="4"/>
        <v>0</v>
      </c>
      <c r="L28" s="10">
        <f t="shared" si="5"/>
        <v>0</v>
      </c>
      <c r="M28" s="35"/>
    </row>
    <row r="29" ht="27" customHeight="1" spans="1:13">
      <c r="A29" s="21"/>
      <c r="B29" s="22" t="s">
        <v>66</v>
      </c>
      <c r="C29" s="26"/>
      <c r="D29" s="21"/>
      <c r="E29" s="24"/>
      <c r="F29" s="24"/>
      <c r="G29" s="24"/>
      <c r="H29" s="25"/>
      <c r="I29" s="24"/>
      <c r="J29" s="24"/>
      <c r="K29" s="24"/>
      <c r="L29" s="24"/>
      <c r="M29" s="36"/>
    </row>
    <row r="30" ht="43" customHeight="1" spans="1:13">
      <c r="A30" s="8">
        <f>IF(D30&lt;&gt;"",COUNTA($D$4:D30),"")</f>
        <v>22</v>
      </c>
      <c r="B30" s="9" t="s">
        <v>67</v>
      </c>
      <c r="C30" s="17" t="s">
        <v>68</v>
      </c>
      <c r="D30" s="33" t="s">
        <v>28</v>
      </c>
      <c r="E30" s="34">
        <f>448.19+3.33*1.6</f>
        <v>453.518</v>
      </c>
      <c r="F30" s="10"/>
      <c r="G30" s="10"/>
      <c r="H30" s="11"/>
      <c r="I30" s="10"/>
      <c r="J30" s="10">
        <f>SUM(F30:I30)*9%</f>
        <v>0</v>
      </c>
      <c r="K30" s="10">
        <f>SUM(F30:J30)</f>
        <v>0</v>
      </c>
      <c r="L30" s="10">
        <f>K30*E30</f>
        <v>0</v>
      </c>
      <c r="M30" s="35"/>
    </row>
    <row r="31" ht="44" customHeight="1" spans="1:13">
      <c r="A31" s="8">
        <f>IF(D31&lt;&gt;"",COUNTA($D$4:D31),"")</f>
        <v>23</v>
      </c>
      <c r="B31" s="9" t="s">
        <v>69</v>
      </c>
      <c r="C31" s="17" t="s">
        <v>70</v>
      </c>
      <c r="D31" s="33" t="s">
        <v>28</v>
      </c>
      <c r="E31" s="34">
        <v>32.51</v>
      </c>
      <c r="F31" s="10"/>
      <c r="G31" s="10"/>
      <c r="H31" s="11"/>
      <c r="I31" s="10"/>
      <c r="J31" s="10">
        <f>SUM(F31:I31)*9%</f>
        <v>0</v>
      </c>
      <c r="K31" s="10">
        <f>SUM(F31:J31)</f>
        <v>0</v>
      </c>
      <c r="L31" s="10">
        <f>K31*E31</f>
        <v>0</v>
      </c>
      <c r="M31" s="35"/>
    </row>
    <row r="32" ht="42" customHeight="1" spans="1:13">
      <c r="A32" s="8">
        <f>IF(D32&lt;&gt;"",COUNTA($D$4:D32),"")</f>
        <v>24</v>
      </c>
      <c r="B32" s="9" t="s">
        <v>71</v>
      </c>
      <c r="C32" s="17" t="s">
        <v>72</v>
      </c>
      <c r="D32" s="33" t="s">
        <v>28</v>
      </c>
      <c r="E32" s="10">
        <v>2.42</v>
      </c>
      <c r="F32" s="10"/>
      <c r="G32" s="10"/>
      <c r="H32" s="11"/>
      <c r="I32" s="10"/>
      <c r="J32" s="10">
        <f>SUM(F32:I32)*9%</f>
        <v>0</v>
      </c>
      <c r="K32" s="10">
        <f>SUM(F32:J32)</f>
        <v>0</v>
      </c>
      <c r="L32" s="10">
        <f>K32*E32</f>
        <v>0</v>
      </c>
      <c r="M32" s="35"/>
    </row>
    <row r="33" ht="42" customHeight="1" spans="1:13">
      <c r="A33" s="8">
        <f>IF(D33&lt;&gt;"",COUNTA($D$4:D33),"")</f>
        <v>25</v>
      </c>
      <c r="B33" s="9" t="s">
        <v>73</v>
      </c>
      <c r="C33" s="17"/>
      <c r="D33" s="33" t="s">
        <v>28</v>
      </c>
      <c r="E33" s="10">
        <f>E31</f>
        <v>32.51</v>
      </c>
      <c r="F33" s="10"/>
      <c r="G33" s="10"/>
      <c r="H33" s="11"/>
      <c r="I33" s="10"/>
      <c r="J33" s="10">
        <f>SUM(F33:I33)*9%</f>
        <v>0</v>
      </c>
      <c r="K33" s="10">
        <f>SUM(F33:J33)</f>
        <v>0</v>
      </c>
      <c r="L33" s="10">
        <f>K33*E33</f>
        <v>0</v>
      </c>
      <c r="M33" s="35"/>
    </row>
    <row r="34" ht="24" customHeight="1" spans="1:13">
      <c r="A34" s="21" t="str">
        <f>IF(D34&lt;&gt;"",COUNTA($D$4:D34),"")</f>
        <v/>
      </c>
      <c r="B34" s="22" t="s">
        <v>74</v>
      </c>
      <c r="C34" s="26"/>
      <c r="D34" s="21"/>
      <c r="E34" s="24"/>
      <c r="F34" s="24"/>
      <c r="G34" s="24"/>
      <c r="H34" s="25"/>
      <c r="I34" s="24"/>
      <c r="J34" s="24"/>
      <c r="K34" s="24"/>
      <c r="L34" s="24"/>
      <c r="M34" s="36"/>
    </row>
    <row r="35" ht="33" customHeight="1" spans="1:13">
      <c r="A35" s="8">
        <f>IF(D35&lt;&gt;"",COUNTA($D$4:D35),"")</f>
        <v>26</v>
      </c>
      <c r="B35" s="9" t="s">
        <v>75</v>
      </c>
      <c r="C35" s="17" t="s">
        <v>76</v>
      </c>
      <c r="D35" s="33" t="s">
        <v>28</v>
      </c>
      <c r="E35" s="10">
        <v>173.14</v>
      </c>
      <c r="F35" s="10"/>
      <c r="G35" s="10"/>
      <c r="H35" s="11"/>
      <c r="I35" s="10"/>
      <c r="J35" s="10">
        <f>SUM(F35:I35)*9%</f>
        <v>0</v>
      </c>
      <c r="K35" s="10">
        <f>SUM(F35:J35)</f>
        <v>0</v>
      </c>
      <c r="L35" s="10">
        <f>K35*E35</f>
        <v>0</v>
      </c>
      <c r="M35" s="35"/>
    </row>
    <row r="36" ht="33" customHeight="1" spans="1:13">
      <c r="A36" s="8">
        <f>IF(D36&lt;&gt;"",COUNTA($D$4:D36),"")</f>
        <v>27</v>
      </c>
      <c r="B36" s="9" t="s">
        <v>77</v>
      </c>
      <c r="C36" s="17" t="s">
        <v>78</v>
      </c>
      <c r="D36" s="33" t="s">
        <v>28</v>
      </c>
      <c r="E36" s="10">
        <v>34.37</v>
      </c>
      <c r="F36" s="10"/>
      <c r="G36" s="10"/>
      <c r="H36" s="11"/>
      <c r="I36" s="10"/>
      <c r="J36" s="10">
        <f>SUM(F36:I36)*9%</f>
        <v>0</v>
      </c>
      <c r="K36" s="10">
        <f>SUM(F36:J36)</f>
        <v>0</v>
      </c>
      <c r="L36" s="10">
        <f>K36*E36</f>
        <v>0</v>
      </c>
      <c r="M36" s="35"/>
    </row>
    <row r="37" ht="33" customHeight="1" spans="1:13">
      <c r="A37" s="8">
        <f>IF(D37&lt;&gt;"",COUNTA($D$4:D37),"")</f>
        <v>28</v>
      </c>
      <c r="B37" s="9" t="s">
        <v>79</v>
      </c>
      <c r="C37" s="17" t="s">
        <v>80</v>
      </c>
      <c r="D37" s="29" t="s">
        <v>45</v>
      </c>
      <c r="E37" s="10">
        <v>12.8</v>
      </c>
      <c r="F37" s="10"/>
      <c r="G37" s="10"/>
      <c r="H37" s="11"/>
      <c r="I37" s="10"/>
      <c r="J37" s="10">
        <f>SUM(F37:I37)*9%</f>
        <v>0</v>
      </c>
      <c r="K37" s="10">
        <f>SUM(F37:J37)</f>
        <v>0</v>
      </c>
      <c r="L37" s="10">
        <f>K37*E37</f>
        <v>0</v>
      </c>
      <c r="M37" s="35"/>
    </row>
    <row r="38" ht="33" customHeight="1" spans="1:13">
      <c r="A38" s="8">
        <f>IF(D38&lt;&gt;"",COUNTA($D$4:D38),"")</f>
        <v>29</v>
      </c>
      <c r="B38" s="9" t="s">
        <v>81</v>
      </c>
      <c r="C38" s="17" t="s">
        <v>80</v>
      </c>
      <c r="D38" s="29" t="s">
        <v>45</v>
      </c>
      <c r="E38" s="10">
        <v>25.17</v>
      </c>
      <c r="F38" s="10"/>
      <c r="G38" s="10"/>
      <c r="H38" s="11"/>
      <c r="I38" s="10"/>
      <c r="J38" s="10">
        <f>SUM(F38:I38)*9%</f>
        <v>0</v>
      </c>
      <c r="K38" s="10">
        <f>SUM(F38:J38)</f>
        <v>0</v>
      </c>
      <c r="L38" s="10">
        <f>K38*E38</f>
        <v>0</v>
      </c>
      <c r="M38" s="35"/>
    </row>
    <row r="39" ht="24" customHeight="1" spans="1:13">
      <c r="A39" s="21" t="str">
        <f>IF(D39&lt;&gt;"",COUNTA($D$4:D39),"")</f>
        <v/>
      </c>
      <c r="B39" s="22" t="s">
        <v>82</v>
      </c>
      <c r="C39" s="26"/>
      <c r="D39" s="21"/>
      <c r="E39" s="24"/>
      <c r="F39" s="24"/>
      <c r="G39" s="24"/>
      <c r="H39" s="25"/>
      <c r="I39" s="24"/>
      <c r="J39" s="24"/>
      <c r="K39" s="24"/>
      <c r="L39" s="24"/>
      <c r="M39" s="36"/>
    </row>
    <row r="40" s="1" customFormat="1" ht="24" customHeight="1" spans="1:13">
      <c r="A40" s="8" t="str">
        <f>IF(D40&lt;&gt;"",COUNTA($D$4:D40),"")</f>
        <v/>
      </c>
      <c r="B40" s="27" t="s">
        <v>83</v>
      </c>
      <c r="C40" s="32"/>
      <c r="D40" s="29"/>
      <c r="E40" s="30"/>
      <c r="F40" s="30"/>
      <c r="G40" s="30"/>
      <c r="H40" s="31"/>
      <c r="I40" s="30"/>
      <c r="J40" s="30"/>
      <c r="K40" s="30"/>
      <c r="L40" s="30"/>
      <c r="M40" s="38"/>
    </row>
    <row r="41" s="1" customFormat="1" ht="24" customHeight="1" spans="1:13">
      <c r="A41" s="8">
        <f>IF(D41&lt;&gt;"",COUNTA($D$4:D41),"")</f>
        <v>30</v>
      </c>
      <c r="B41" s="27" t="s">
        <v>84</v>
      </c>
      <c r="C41" s="32"/>
      <c r="D41" s="29" t="s">
        <v>28</v>
      </c>
      <c r="E41" s="30">
        <v>20.55</v>
      </c>
      <c r="F41" s="30"/>
      <c r="G41" s="30"/>
      <c r="H41" s="31"/>
      <c r="I41" s="30"/>
      <c r="J41" s="10">
        <f>SUM(F41:I41)*9%</f>
        <v>0</v>
      </c>
      <c r="K41" s="10">
        <f>SUM(F41:J41)</f>
        <v>0</v>
      </c>
      <c r="L41" s="10">
        <f>K41*E41</f>
        <v>0</v>
      </c>
      <c r="M41" s="38"/>
    </row>
    <row r="42" s="1" customFormat="1" ht="80" customHeight="1" spans="1:13">
      <c r="A42" s="8">
        <f>IF(D42&lt;&gt;"",COUNTA($D$4:D42),"")</f>
        <v>31</v>
      </c>
      <c r="B42" s="27" t="s">
        <v>85</v>
      </c>
      <c r="C42" s="28" t="s">
        <v>86</v>
      </c>
      <c r="D42" s="29" t="s">
        <v>36</v>
      </c>
      <c r="E42" s="30">
        <v>1</v>
      </c>
      <c r="F42" s="30"/>
      <c r="G42" s="30"/>
      <c r="H42" s="31"/>
      <c r="I42" s="30"/>
      <c r="J42" s="10">
        <f>SUM(F42:I42)*9%</f>
        <v>0</v>
      </c>
      <c r="K42" s="10">
        <f>SUM(F42:J42)</f>
        <v>0</v>
      </c>
      <c r="L42" s="10">
        <f>K42*E42</f>
        <v>0</v>
      </c>
      <c r="M42" s="38"/>
    </row>
    <row r="43" s="1" customFormat="1" ht="32" customHeight="1" spans="1:13">
      <c r="A43" s="8">
        <f>IF(D43&lt;&gt;"",COUNTA($D$4:D43),"")</f>
        <v>32</v>
      </c>
      <c r="B43" s="27" t="s">
        <v>87</v>
      </c>
      <c r="C43" s="32"/>
      <c r="D43" s="29" t="s">
        <v>45</v>
      </c>
      <c r="E43" s="30">
        <f>2.04+0.64+0.64+3.36+0.64+0.62*2+2.265</f>
        <v>10.825</v>
      </c>
      <c r="F43" s="30"/>
      <c r="G43" s="30"/>
      <c r="H43" s="31"/>
      <c r="I43" s="30"/>
      <c r="J43" s="10">
        <f>SUM(F43:I43)*9%</f>
        <v>0</v>
      </c>
      <c r="K43" s="10">
        <f>SUM(F43:J43)</f>
        <v>0</v>
      </c>
      <c r="L43" s="10">
        <f>K43*E43</f>
        <v>0</v>
      </c>
      <c r="M43" s="38"/>
    </row>
    <row r="44" s="1" customFormat="1" ht="65" customHeight="1" spans="1:13">
      <c r="A44" s="8">
        <f>IF(D44&lt;&gt;"",COUNTA($D$4:D44),"")</f>
        <v>33</v>
      </c>
      <c r="B44" s="27" t="s">
        <v>88</v>
      </c>
      <c r="C44" s="28" t="s">
        <v>89</v>
      </c>
      <c r="D44" s="29" t="s">
        <v>28</v>
      </c>
      <c r="E44" s="30">
        <v>24.275</v>
      </c>
      <c r="F44" s="30"/>
      <c r="G44" s="30"/>
      <c r="H44" s="31"/>
      <c r="I44" s="30"/>
      <c r="J44" s="10">
        <f>SUM(F44:I44)*9%</f>
        <v>0</v>
      </c>
      <c r="K44" s="10">
        <f>SUM(F44:J44)</f>
        <v>0</v>
      </c>
      <c r="L44" s="10">
        <f>K44*E44</f>
        <v>0</v>
      </c>
      <c r="M44" s="38"/>
    </row>
    <row r="45" s="1" customFormat="1" ht="24" customHeight="1" spans="1:13">
      <c r="A45" s="8" t="str">
        <f>IF(D45&lt;&gt;"",COUNTA($D$4:D45),"")</f>
        <v/>
      </c>
      <c r="B45" s="27" t="s">
        <v>90</v>
      </c>
      <c r="C45" s="32"/>
      <c r="D45" s="29"/>
      <c r="E45" s="30"/>
      <c r="F45" s="30"/>
      <c r="G45" s="30"/>
      <c r="H45" s="31"/>
      <c r="I45" s="30"/>
      <c r="J45" s="30"/>
      <c r="K45" s="30"/>
      <c r="L45" s="30"/>
      <c r="M45" s="38"/>
    </row>
    <row r="46" s="1" customFormat="1" ht="33" customHeight="1" spans="1:13">
      <c r="A46" s="8">
        <f>IF(D46&lt;&gt;"",COUNTA($D$4:D46),"")</f>
        <v>34</v>
      </c>
      <c r="B46" s="27" t="s">
        <v>91</v>
      </c>
      <c r="C46" s="28" t="s">
        <v>92</v>
      </c>
      <c r="D46" s="29" t="s">
        <v>28</v>
      </c>
      <c r="E46" s="30">
        <v>10.908</v>
      </c>
      <c r="F46" s="30"/>
      <c r="G46" s="30"/>
      <c r="H46" s="31"/>
      <c r="I46" s="30"/>
      <c r="J46" s="10">
        <f t="shared" ref="J46:J51" si="6">SUM(F46:I46)*9%</f>
        <v>0</v>
      </c>
      <c r="K46" s="10">
        <f t="shared" ref="K46:K51" si="7">SUM(F46:J46)</f>
        <v>0</v>
      </c>
      <c r="L46" s="10">
        <f t="shared" ref="L46:L51" si="8">K46*E46</f>
        <v>0</v>
      </c>
      <c r="M46" s="38"/>
    </row>
    <row r="47" s="1" customFormat="1" ht="38" customHeight="1" spans="1:13">
      <c r="A47" s="8">
        <f>IF(D47&lt;&gt;"",COUNTA($D$4:D47),"")</f>
        <v>35</v>
      </c>
      <c r="B47" s="27" t="s">
        <v>93</v>
      </c>
      <c r="C47" s="28" t="s">
        <v>94</v>
      </c>
      <c r="D47" s="29" t="s">
        <v>28</v>
      </c>
      <c r="E47" s="30">
        <f>2.793+(2.4*2+1.2)*0.16</f>
        <v>3.753</v>
      </c>
      <c r="F47" s="30"/>
      <c r="G47" s="30"/>
      <c r="H47" s="31"/>
      <c r="I47" s="30"/>
      <c r="J47" s="10">
        <f t="shared" si="6"/>
        <v>0</v>
      </c>
      <c r="K47" s="10">
        <f t="shared" si="7"/>
        <v>0</v>
      </c>
      <c r="L47" s="10">
        <f t="shared" si="8"/>
        <v>0</v>
      </c>
      <c r="M47" s="38"/>
    </row>
    <row r="48" s="1" customFormat="1" ht="24" customHeight="1" spans="1:13">
      <c r="A48" s="8">
        <f>IF(D48&lt;&gt;"",COUNTA($D$4:D48),"")</f>
        <v>36</v>
      </c>
      <c r="B48" s="27" t="s">
        <v>84</v>
      </c>
      <c r="C48" s="32"/>
      <c r="D48" s="29" t="s">
        <v>28</v>
      </c>
      <c r="E48" s="30">
        <v>4.52</v>
      </c>
      <c r="F48" s="30"/>
      <c r="G48" s="30"/>
      <c r="H48" s="31"/>
      <c r="I48" s="30"/>
      <c r="J48" s="10">
        <f t="shared" si="6"/>
        <v>0</v>
      </c>
      <c r="K48" s="10">
        <f t="shared" si="7"/>
        <v>0</v>
      </c>
      <c r="L48" s="10">
        <f t="shared" si="8"/>
        <v>0</v>
      </c>
      <c r="M48" s="38"/>
    </row>
    <row r="49" s="1" customFormat="1" ht="32" customHeight="1" spans="1:13">
      <c r="A49" s="8">
        <f>IF(D49&lt;&gt;"",COUNTA($D$4:D49),"")</f>
        <v>37</v>
      </c>
      <c r="B49" s="27" t="s">
        <v>87</v>
      </c>
      <c r="C49" s="32"/>
      <c r="D49" s="29" t="s">
        <v>45</v>
      </c>
      <c r="E49" s="30">
        <f>0.24+0.61+0.08</f>
        <v>0.93</v>
      </c>
      <c r="F49" s="30"/>
      <c r="G49" s="30"/>
      <c r="H49" s="31"/>
      <c r="I49" s="30"/>
      <c r="J49" s="10">
        <f t="shared" si="6"/>
        <v>0</v>
      </c>
      <c r="K49" s="10">
        <f t="shared" si="7"/>
        <v>0</v>
      </c>
      <c r="L49" s="10">
        <f t="shared" si="8"/>
        <v>0</v>
      </c>
      <c r="M49" s="38"/>
    </row>
    <row r="50" s="1" customFormat="1" ht="32" customHeight="1" spans="1:13">
      <c r="A50" s="8">
        <f>IF(D50&lt;&gt;"",COUNTA($D$4:D50),"")</f>
        <v>38</v>
      </c>
      <c r="B50" s="27" t="s">
        <v>95</v>
      </c>
      <c r="C50" s="28" t="s">
        <v>96</v>
      </c>
      <c r="D50" s="29" t="s">
        <v>45</v>
      </c>
      <c r="E50" s="30">
        <v>2.06</v>
      </c>
      <c r="F50" s="30"/>
      <c r="G50" s="30"/>
      <c r="H50" s="31"/>
      <c r="I50" s="30"/>
      <c r="J50" s="10">
        <f t="shared" si="6"/>
        <v>0</v>
      </c>
      <c r="K50" s="10">
        <f t="shared" si="7"/>
        <v>0</v>
      </c>
      <c r="L50" s="10">
        <f t="shared" si="8"/>
        <v>0</v>
      </c>
      <c r="M50" s="38"/>
    </row>
    <row r="51" s="1" customFormat="1" ht="32" customHeight="1" spans="1:13">
      <c r="A51" s="8">
        <f>IF(D51&lt;&gt;"",COUNTA($D$4:D51),"")</f>
        <v>39</v>
      </c>
      <c r="B51" s="27" t="s">
        <v>97</v>
      </c>
      <c r="C51" s="32" t="s">
        <v>98</v>
      </c>
      <c r="D51" s="29" t="s">
        <v>28</v>
      </c>
      <c r="E51" s="30">
        <f>1.25*2.06</f>
        <v>2.575</v>
      </c>
      <c r="F51" s="30"/>
      <c r="G51" s="30"/>
      <c r="H51" s="31"/>
      <c r="I51" s="30"/>
      <c r="J51" s="10">
        <f t="shared" si="6"/>
        <v>0</v>
      </c>
      <c r="K51" s="10">
        <f t="shared" si="7"/>
        <v>0</v>
      </c>
      <c r="L51" s="10">
        <f t="shared" si="8"/>
        <v>0</v>
      </c>
      <c r="M51" s="38"/>
    </row>
    <row r="52" s="1" customFormat="1" ht="32" customHeight="1" spans="1:13">
      <c r="A52" s="8" t="str">
        <f>IF(D52&lt;&gt;"",COUNTA($D$4:D52),"")</f>
        <v/>
      </c>
      <c r="B52" s="27" t="s">
        <v>99</v>
      </c>
      <c r="C52" s="32"/>
      <c r="D52" s="29"/>
      <c r="E52" s="30"/>
      <c r="F52" s="30"/>
      <c r="G52" s="30"/>
      <c r="H52" s="31"/>
      <c r="I52" s="30"/>
      <c r="J52" s="30"/>
      <c r="K52" s="30"/>
      <c r="L52" s="30"/>
      <c r="M52" s="38"/>
    </row>
    <row r="53" s="1" customFormat="1" ht="24" customHeight="1" spans="1:13">
      <c r="A53" s="8">
        <f>IF(D53&lt;&gt;"",COUNTA($D$4:D53),"")</f>
        <v>40</v>
      </c>
      <c r="B53" s="27" t="s">
        <v>84</v>
      </c>
      <c r="C53" s="32"/>
      <c r="D53" s="29" t="s">
        <v>28</v>
      </c>
      <c r="E53" s="30">
        <v>48.17</v>
      </c>
      <c r="F53" s="30"/>
      <c r="G53" s="30"/>
      <c r="H53" s="31"/>
      <c r="I53" s="30"/>
      <c r="J53" s="10">
        <f>SUM(F53:I53)*9%</f>
        <v>0</v>
      </c>
      <c r="K53" s="10">
        <f>SUM(F53:J53)</f>
        <v>0</v>
      </c>
      <c r="L53" s="10">
        <f>K53*E53</f>
        <v>0</v>
      </c>
      <c r="M53" s="38"/>
    </row>
    <row r="54" s="1" customFormat="1" ht="32" customHeight="1" spans="1:13">
      <c r="A54" s="8">
        <f>IF(D54&lt;&gt;"",COUNTA($D$4:D54),"")</f>
        <v>41</v>
      </c>
      <c r="B54" s="27" t="s">
        <v>87</v>
      </c>
      <c r="C54" s="32"/>
      <c r="D54" s="29" t="s">
        <v>45</v>
      </c>
      <c r="E54" s="30">
        <f>0.36+3.66+1.24+0.21+4.16+3.16+4.16+1.8+0.36</f>
        <v>19.11</v>
      </c>
      <c r="F54" s="30"/>
      <c r="G54" s="30"/>
      <c r="H54" s="31"/>
      <c r="I54" s="30"/>
      <c r="J54" s="10">
        <f>SUM(F54:I54)*9%</f>
        <v>0</v>
      </c>
      <c r="K54" s="10">
        <f>SUM(F54:J54)</f>
        <v>0</v>
      </c>
      <c r="L54" s="10">
        <f>K54*E54</f>
        <v>0</v>
      </c>
      <c r="M54" s="38"/>
    </row>
    <row r="55" s="1" customFormat="1" ht="32" customHeight="1" spans="1:13">
      <c r="A55" s="8" t="str">
        <f>IF(D55&lt;&gt;"",COUNTA($D$4:D55),"")</f>
        <v/>
      </c>
      <c r="B55" s="27" t="s">
        <v>100</v>
      </c>
      <c r="C55" s="32"/>
      <c r="D55" s="29"/>
      <c r="E55" s="30"/>
      <c r="F55" s="30"/>
      <c r="G55" s="30"/>
      <c r="H55" s="31"/>
      <c r="I55" s="30"/>
      <c r="J55" s="30"/>
      <c r="K55" s="30"/>
      <c r="L55" s="30"/>
      <c r="M55" s="38"/>
    </row>
    <row r="56" s="1" customFormat="1" ht="24" customHeight="1" spans="1:13">
      <c r="A56" s="8">
        <f>IF(D56&lt;&gt;"",COUNTA($D$4:D56),"")</f>
        <v>42</v>
      </c>
      <c r="B56" s="27" t="s">
        <v>84</v>
      </c>
      <c r="C56" s="32"/>
      <c r="D56" s="29" t="s">
        <v>28</v>
      </c>
      <c r="E56" s="30">
        <v>29.09</v>
      </c>
      <c r="F56" s="30"/>
      <c r="G56" s="30"/>
      <c r="H56" s="31"/>
      <c r="I56" s="30"/>
      <c r="J56" s="10">
        <f>SUM(F56:I56)*9%</f>
        <v>0</v>
      </c>
      <c r="K56" s="10">
        <f>SUM(F56:J56)</f>
        <v>0</v>
      </c>
      <c r="L56" s="10">
        <f>K56*E56</f>
        <v>0</v>
      </c>
      <c r="M56" s="38"/>
    </row>
    <row r="57" s="1" customFormat="1" ht="32" customHeight="1" spans="1:13">
      <c r="A57" s="8">
        <f>IF(D57&lt;&gt;"",COUNTA($D$4:D57),"")</f>
        <v>43</v>
      </c>
      <c r="B57" s="27" t="s">
        <v>87</v>
      </c>
      <c r="C57" s="32"/>
      <c r="D57" s="29" t="s">
        <v>45</v>
      </c>
      <c r="E57" s="30">
        <f>4.16+0.62+1.62+2.64+0.62*2</f>
        <v>10.28</v>
      </c>
      <c r="F57" s="30"/>
      <c r="G57" s="30"/>
      <c r="H57" s="31"/>
      <c r="I57" s="30"/>
      <c r="J57" s="10">
        <f>SUM(F57:I57)*9%</f>
        <v>0</v>
      </c>
      <c r="K57" s="10">
        <f>SUM(F57:J57)</f>
        <v>0</v>
      </c>
      <c r="L57" s="10">
        <f>K57*E57</f>
        <v>0</v>
      </c>
      <c r="M57" s="38"/>
    </row>
    <row r="58" s="1" customFormat="1" ht="32" customHeight="1" spans="1:13">
      <c r="A58" s="8" t="str">
        <f>IF(D58&lt;&gt;"",COUNTA($D$4:D58),"")</f>
        <v/>
      </c>
      <c r="B58" s="27" t="s">
        <v>101</v>
      </c>
      <c r="C58" s="32"/>
      <c r="D58" s="29"/>
      <c r="E58" s="30"/>
      <c r="F58" s="30"/>
      <c r="G58" s="30"/>
      <c r="H58" s="31"/>
      <c r="I58" s="30"/>
      <c r="J58" s="30"/>
      <c r="K58" s="30"/>
      <c r="L58" s="30"/>
      <c r="M58" s="38"/>
    </row>
    <row r="59" s="1" customFormat="1" ht="24" customHeight="1" spans="1:13">
      <c r="A59" s="8">
        <f>IF(D59&lt;&gt;"",COUNTA($D$4:D59),"")</f>
        <v>44</v>
      </c>
      <c r="B59" s="27" t="s">
        <v>84</v>
      </c>
      <c r="C59" s="32"/>
      <c r="D59" s="29" t="s">
        <v>28</v>
      </c>
      <c r="E59" s="30">
        <v>50.38</v>
      </c>
      <c r="F59" s="30"/>
      <c r="G59" s="30"/>
      <c r="H59" s="31"/>
      <c r="I59" s="30"/>
      <c r="J59" s="10">
        <f>SUM(F59:I59)*9%</f>
        <v>0</v>
      </c>
      <c r="K59" s="10">
        <f>SUM(F59:J59)</f>
        <v>0</v>
      </c>
      <c r="L59" s="10">
        <f>K59*E59</f>
        <v>0</v>
      </c>
      <c r="M59" s="38"/>
    </row>
    <row r="60" s="1" customFormat="1" ht="32" customHeight="1" spans="1:13">
      <c r="A60" s="8">
        <f>IF(D60&lt;&gt;"",COUNTA($D$4:D60),"")</f>
        <v>45</v>
      </c>
      <c r="B60" s="27" t="s">
        <v>87</v>
      </c>
      <c r="C60" s="32"/>
      <c r="D60" s="29" t="s">
        <v>45</v>
      </c>
      <c r="E60" s="30">
        <f>3.86+2.86+7.12+6.14</f>
        <v>19.98</v>
      </c>
      <c r="F60" s="30"/>
      <c r="G60" s="30"/>
      <c r="H60" s="31"/>
      <c r="I60" s="30"/>
      <c r="J60" s="10">
        <f>SUM(F60:I60)*9%</f>
        <v>0</v>
      </c>
      <c r="K60" s="10">
        <f>SUM(F60:J60)</f>
        <v>0</v>
      </c>
      <c r="L60" s="10">
        <f>K60*E60</f>
        <v>0</v>
      </c>
      <c r="M60" s="38"/>
    </row>
    <row r="61" s="1" customFormat="1" ht="32" customHeight="1" spans="1:13">
      <c r="A61" s="8" t="str">
        <f>IF(D61&lt;&gt;"",COUNTA($D$4:D61),"")</f>
        <v/>
      </c>
      <c r="B61" s="27" t="s">
        <v>102</v>
      </c>
      <c r="C61" s="32"/>
      <c r="D61" s="29"/>
      <c r="E61" s="30"/>
      <c r="F61" s="30"/>
      <c r="G61" s="30"/>
      <c r="H61" s="31"/>
      <c r="I61" s="30"/>
      <c r="J61" s="30"/>
      <c r="K61" s="30"/>
      <c r="L61" s="30"/>
      <c r="M61" s="38"/>
    </row>
    <row r="62" s="1" customFormat="1" ht="24" customHeight="1" spans="1:13">
      <c r="A62" s="8">
        <f>IF(D62&lt;&gt;"",COUNTA($D$4:D62),"")</f>
        <v>46</v>
      </c>
      <c r="B62" s="27" t="s">
        <v>84</v>
      </c>
      <c r="C62" s="32"/>
      <c r="D62" s="29" t="s">
        <v>28</v>
      </c>
      <c r="E62" s="30">
        <v>10.104</v>
      </c>
      <c r="F62" s="30"/>
      <c r="G62" s="30"/>
      <c r="H62" s="31"/>
      <c r="I62" s="30"/>
      <c r="J62" s="10">
        <f t="shared" ref="J62:J69" si="9">SUM(F62:I62)*9%</f>
        <v>0</v>
      </c>
      <c r="K62" s="10">
        <f t="shared" ref="K62:K69" si="10">SUM(F62:J62)</f>
        <v>0</v>
      </c>
      <c r="L62" s="10">
        <f t="shared" ref="L62:L69" si="11">K62*E62</f>
        <v>0</v>
      </c>
      <c r="M62" s="38"/>
    </row>
    <row r="63" s="1" customFormat="1" ht="32" customHeight="1" spans="1:13">
      <c r="A63" s="8">
        <f>IF(D63&lt;&gt;"",COUNTA($D$4:D63),"")</f>
        <v>47</v>
      </c>
      <c r="B63" s="27" t="s">
        <v>87</v>
      </c>
      <c r="C63" s="32"/>
      <c r="D63" s="29" t="s">
        <v>45</v>
      </c>
      <c r="E63" s="30">
        <f>5.45+8.95+0.795+11.455+4.767</f>
        <v>31.417</v>
      </c>
      <c r="F63" s="30"/>
      <c r="G63" s="30"/>
      <c r="H63" s="31"/>
      <c r="I63" s="30"/>
      <c r="J63" s="10">
        <f t="shared" si="9"/>
        <v>0</v>
      </c>
      <c r="K63" s="10">
        <f t="shared" si="10"/>
        <v>0</v>
      </c>
      <c r="L63" s="10">
        <f t="shared" si="11"/>
        <v>0</v>
      </c>
      <c r="M63" s="38"/>
    </row>
    <row r="64" s="1" customFormat="1" ht="63" customHeight="1" spans="1:13">
      <c r="A64" s="8">
        <f>IF(D64&lt;&gt;"",COUNTA($D$4:D64),"")</f>
        <v>48</v>
      </c>
      <c r="B64" s="27" t="s">
        <v>88</v>
      </c>
      <c r="C64" s="28" t="s">
        <v>103</v>
      </c>
      <c r="D64" s="29" t="s">
        <v>28</v>
      </c>
      <c r="E64" s="30">
        <v>108.68</v>
      </c>
      <c r="F64" s="30"/>
      <c r="G64" s="30"/>
      <c r="H64" s="31"/>
      <c r="I64" s="30"/>
      <c r="J64" s="10">
        <f t="shared" si="9"/>
        <v>0</v>
      </c>
      <c r="K64" s="10">
        <f t="shared" si="10"/>
        <v>0</v>
      </c>
      <c r="L64" s="10">
        <f t="shared" si="11"/>
        <v>0</v>
      </c>
      <c r="M64" s="38"/>
    </row>
    <row r="65" ht="33" customHeight="1" spans="1:13">
      <c r="A65" s="8">
        <f>IF(D65&lt;&gt;"",COUNTA($D$4:D65),"")</f>
        <v>49</v>
      </c>
      <c r="B65" s="9" t="s">
        <v>104</v>
      </c>
      <c r="C65" s="18"/>
      <c r="D65" s="8" t="s">
        <v>28</v>
      </c>
      <c r="E65" s="10">
        <v>31.945</v>
      </c>
      <c r="F65" s="10"/>
      <c r="G65" s="10"/>
      <c r="H65" s="11"/>
      <c r="I65" s="10"/>
      <c r="J65" s="10">
        <f t="shared" si="9"/>
        <v>0</v>
      </c>
      <c r="K65" s="10">
        <f t="shared" si="10"/>
        <v>0</v>
      </c>
      <c r="L65" s="10">
        <f t="shared" si="11"/>
        <v>0</v>
      </c>
      <c r="M65" s="35"/>
    </row>
    <row r="66" ht="33" customHeight="1" spans="1:13">
      <c r="A66" s="8">
        <f>IF(D66&lt;&gt;"",COUNTA($D$4:D66),"")</f>
        <v>50</v>
      </c>
      <c r="B66" s="9" t="s">
        <v>105</v>
      </c>
      <c r="C66" s="17" t="s">
        <v>106</v>
      </c>
      <c r="D66" s="8" t="s">
        <v>28</v>
      </c>
      <c r="E66" s="10">
        <v>3.589</v>
      </c>
      <c r="F66" s="10"/>
      <c r="G66" s="10"/>
      <c r="H66" s="11"/>
      <c r="I66" s="10"/>
      <c r="J66" s="10">
        <f t="shared" si="9"/>
        <v>0</v>
      </c>
      <c r="K66" s="10">
        <f t="shared" si="10"/>
        <v>0</v>
      </c>
      <c r="L66" s="10">
        <f t="shared" si="11"/>
        <v>0</v>
      </c>
      <c r="M66" s="35"/>
    </row>
    <row r="67" ht="33" customHeight="1" spans="1:13">
      <c r="A67" s="8">
        <f>IF(D67&lt;&gt;"",COUNTA($D$4:D67),"")</f>
        <v>51</v>
      </c>
      <c r="B67" s="9" t="s">
        <v>107</v>
      </c>
      <c r="C67" s="17" t="s">
        <v>108</v>
      </c>
      <c r="D67" s="8" t="s">
        <v>28</v>
      </c>
      <c r="E67" s="10">
        <f>4.3*2.45</f>
        <v>10.535</v>
      </c>
      <c r="F67" s="10"/>
      <c r="G67" s="10"/>
      <c r="H67" s="11"/>
      <c r="I67" s="10"/>
      <c r="J67" s="10">
        <f t="shared" si="9"/>
        <v>0</v>
      </c>
      <c r="K67" s="10">
        <f t="shared" si="10"/>
        <v>0</v>
      </c>
      <c r="L67" s="10">
        <f t="shared" si="11"/>
        <v>0</v>
      </c>
      <c r="M67" s="35"/>
    </row>
    <row r="68" ht="33" customHeight="1" spans="1:13">
      <c r="A68" s="8">
        <f>IF(D68&lt;&gt;"",COUNTA($D$4:D68),"")</f>
        <v>52</v>
      </c>
      <c r="B68" s="9" t="s">
        <v>109</v>
      </c>
      <c r="C68" s="17"/>
      <c r="D68" s="8" t="s">
        <v>28</v>
      </c>
      <c r="E68" s="10">
        <f>4.3*0.85</f>
        <v>3.655</v>
      </c>
      <c r="F68" s="10"/>
      <c r="G68" s="10"/>
      <c r="H68" s="11"/>
      <c r="I68" s="10"/>
      <c r="J68" s="10">
        <f t="shared" si="9"/>
        <v>0</v>
      </c>
      <c r="K68" s="10">
        <f t="shared" si="10"/>
        <v>0</v>
      </c>
      <c r="L68" s="10">
        <f t="shared" si="11"/>
        <v>0</v>
      </c>
      <c r="M68" s="35"/>
    </row>
    <row r="69" ht="33" customHeight="1" spans="1:13">
      <c r="A69" s="8">
        <f>IF(D69&lt;&gt;"",COUNTA($D$4:D69),"")</f>
        <v>53</v>
      </c>
      <c r="B69" s="9" t="s">
        <v>110</v>
      </c>
      <c r="C69" s="17" t="s">
        <v>111</v>
      </c>
      <c r="D69" s="8" t="s">
        <v>28</v>
      </c>
      <c r="E69" s="10">
        <f>1.061*5.35</f>
        <v>5.67635</v>
      </c>
      <c r="F69" s="10"/>
      <c r="G69" s="10"/>
      <c r="H69" s="11"/>
      <c r="I69" s="10"/>
      <c r="J69" s="10">
        <f t="shared" si="9"/>
        <v>0</v>
      </c>
      <c r="K69" s="10">
        <f t="shared" si="10"/>
        <v>0</v>
      </c>
      <c r="L69" s="10">
        <f t="shared" si="11"/>
        <v>0</v>
      </c>
      <c r="M69" s="35"/>
    </row>
    <row r="70" s="1" customFormat="1" ht="32" customHeight="1" spans="1:13">
      <c r="A70" s="8" t="str">
        <f>IF(D70&lt;&gt;"",COUNTA($D$4:D70),"")</f>
        <v/>
      </c>
      <c r="B70" s="27" t="s">
        <v>112</v>
      </c>
      <c r="C70" s="32"/>
      <c r="D70" s="29"/>
      <c r="E70" s="30"/>
      <c r="F70" s="30"/>
      <c r="G70" s="30"/>
      <c r="H70" s="31"/>
      <c r="I70" s="30"/>
      <c r="J70" s="30"/>
      <c r="K70" s="30"/>
      <c r="L70" s="30"/>
      <c r="M70" s="38"/>
    </row>
    <row r="71" s="1" customFormat="1" ht="32" customHeight="1" spans="1:13">
      <c r="A71" s="8">
        <f>IF(D71&lt;&gt;"",COUNTA($D$4:D71),"")</f>
        <v>54</v>
      </c>
      <c r="B71" s="27" t="s">
        <v>84</v>
      </c>
      <c r="C71" s="32"/>
      <c r="D71" s="29" t="s">
        <v>28</v>
      </c>
      <c r="E71" s="30">
        <v>20.7</v>
      </c>
      <c r="F71" s="30"/>
      <c r="G71" s="30"/>
      <c r="H71" s="31"/>
      <c r="I71" s="30"/>
      <c r="J71" s="10">
        <f t="shared" ref="J71:J79" si="12">SUM(F71:I71)*9%</f>
        <v>0</v>
      </c>
      <c r="K71" s="10">
        <f t="shared" ref="K71:K79" si="13">SUM(F71:J71)</f>
        <v>0</v>
      </c>
      <c r="L71" s="10">
        <f t="shared" ref="L71:L79" si="14">K71*E71</f>
        <v>0</v>
      </c>
      <c r="M71" s="38"/>
    </row>
    <row r="72" s="1" customFormat="1" ht="32" customHeight="1" spans="1:13">
      <c r="A72" s="8">
        <f>IF(D72&lt;&gt;"",COUNTA($D$4:D72),"")</f>
        <v>55</v>
      </c>
      <c r="B72" s="27" t="s">
        <v>87</v>
      </c>
      <c r="C72" s="32"/>
      <c r="D72" s="29" t="s">
        <v>45</v>
      </c>
      <c r="E72" s="30">
        <v>0.8</v>
      </c>
      <c r="F72" s="30"/>
      <c r="G72" s="30"/>
      <c r="H72" s="31"/>
      <c r="I72" s="30"/>
      <c r="J72" s="10">
        <f t="shared" si="12"/>
        <v>0</v>
      </c>
      <c r="K72" s="10">
        <f t="shared" si="13"/>
        <v>0</v>
      </c>
      <c r="L72" s="10">
        <f t="shared" si="14"/>
        <v>0</v>
      </c>
      <c r="M72" s="38"/>
    </row>
    <row r="73" s="1" customFormat="1" ht="32" customHeight="1" spans="1:13">
      <c r="A73" s="8">
        <f>IF(D73&lt;&gt;"",COUNTA($D$4:D73),"")</f>
        <v>56</v>
      </c>
      <c r="B73" s="9" t="s">
        <v>113</v>
      </c>
      <c r="C73" s="17" t="s">
        <v>114</v>
      </c>
      <c r="D73" s="29" t="s">
        <v>28</v>
      </c>
      <c r="E73" s="30">
        <f>3.61*5.35+0.4*2*5.35</f>
        <v>23.5935</v>
      </c>
      <c r="F73" s="30"/>
      <c r="G73" s="30"/>
      <c r="H73" s="31"/>
      <c r="I73" s="30"/>
      <c r="J73" s="10">
        <f t="shared" si="12"/>
        <v>0</v>
      </c>
      <c r="K73" s="10">
        <f t="shared" si="13"/>
        <v>0</v>
      </c>
      <c r="L73" s="10">
        <f t="shared" si="14"/>
        <v>0</v>
      </c>
      <c r="M73" s="38"/>
    </row>
    <row r="74" s="1" customFormat="1" ht="32" customHeight="1" spans="1:13">
      <c r="A74" s="8">
        <f>IF(D74&lt;&gt;"",COUNTA($D$4:D74),"")</f>
        <v>57</v>
      </c>
      <c r="B74" s="9" t="s">
        <v>110</v>
      </c>
      <c r="C74" s="17" t="s">
        <v>111</v>
      </c>
      <c r="D74" s="8" t="s">
        <v>28</v>
      </c>
      <c r="E74" s="30">
        <f>3.134*2*5.5</f>
        <v>34.474</v>
      </c>
      <c r="F74" s="30"/>
      <c r="G74" s="30"/>
      <c r="H74" s="31"/>
      <c r="I74" s="30"/>
      <c r="J74" s="10">
        <f t="shared" si="12"/>
        <v>0</v>
      </c>
      <c r="K74" s="10">
        <f t="shared" si="13"/>
        <v>0</v>
      </c>
      <c r="L74" s="10">
        <f t="shared" si="14"/>
        <v>0</v>
      </c>
      <c r="M74" s="38"/>
    </row>
    <row r="75" customFormat="1" ht="36" customHeight="1" spans="1:13">
      <c r="A75" s="8">
        <f>IF(D75&lt;&gt;"",COUNTA($D$4:D75),"")</f>
        <v>58</v>
      </c>
      <c r="B75" s="27" t="s">
        <v>62</v>
      </c>
      <c r="C75" s="28" t="s">
        <v>115</v>
      </c>
      <c r="D75" s="29" t="s">
        <v>28</v>
      </c>
      <c r="E75" s="10">
        <f>(7.5+7.45*2)*4.55-2*3</f>
        <v>95.92</v>
      </c>
      <c r="F75" s="10"/>
      <c r="G75" s="10"/>
      <c r="H75" s="11"/>
      <c r="I75" s="10"/>
      <c r="J75" s="10">
        <f t="shared" si="12"/>
        <v>0</v>
      </c>
      <c r="K75" s="10">
        <f t="shared" si="13"/>
        <v>0</v>
      </c>
      <c r="L75" s="10">
        <f t="shared" si="14"/>
        <v>0</v>
      </c>
      <c r="M75" s="35"/>
    </row>
    <row r="76" s="1" customFormat="1" ht="50" customHeight="1" spans="1:13">
      <c r="A76" s="8">
        <f>IF(D76&lt;&gt;"",COUNTA($D$4:D76),"")</f>
        <v>59</v>
      </c>
      <c r="B76" s="27" t="s">
        <v>116</v>
      </c>
      <c r="C76" s="28" t="s">
        <v>117</v>
      </c>
      <c r="D76" s="29" t="s">
        <v>28</v>
      </c>
      <c r="E76" s="30">
        <f>3.46*5.35</f>
        <v>18.511</v>
      </c>
      <c r="F76" s="30"/>
      <c r="G76" s="30"/>
      <c r="H76" s="31"/>
      <c r="I76" s="30"/>
      <c r="J76" s="10">
        <f t="shared" si="12"/>
        <v>0</v>
      </c>
      <c r="K76" s="10">
        <f t="shared" si="13"/>
        <v>0</v>
      </c>
      <c r="L76" s="10">
        <f t="shared" si="14"/>
        <v>0</v>
      </c>
      <c r="M76" s="38"/>
    </row>
    <row r="77" s="1" customFormat="1" ht="53" customHeight="1" spans="1:13">
      <c r="A77" s="8">
        <f>IF(D77&lt;&gt;"",COUNTA($D$4:D77),"")</f>
        <v>60</v>
      </c>
      <c r="B77" s="27" t="s">
        <v>118</v>
      </c>
      <c r="C77" s="28" t="s">
        <v>119</v>
      </c>
      <c r="D77" s="29" t="s">
        <v>36</v>
      </c>
      <c r="E77" s="30">
        <v>1</v>
      </c>
      <c r="F77" s="30"/>
      <c r="G77" s="30"/>
      <c r="H77" s="31"/>
      <c r="I77" s="30"/>
      <c r="J77" s="10">
        <f t="shared" si="12"/>
        <v>0</v>
      </c>
      <c r="K77" s="10">
        <f t="shared" si="13"/>
        <v>0</v>
      </c>
      <c r="L77" s="10">
        <f t="shared" si="14"/>
        <v>0</v>
      </c>
      <c r="M77" s="38"/>
    </row>
    <row r="78" s="1" customFormat="1" ht="45" customHeight="1" spans="1:13">
      <c r="A78" s="8">
        <f>IF(D78&lt;&gt;"",COUNTA($D$4:D78),"")</f>
        <v>61</v>
      </c>
      <c r="B78" s="27" t="s">
        <v>120</v>
      </c>
      <c r="C78" s="28" t="s">
        <v>121</v>
      </c>
      <c r="D78" s="29" t="s">
        <v>45</v>
      </c>
      <c r="E78" s="30">
        <v>3.6</v>
      </c>
      <c r="F78" s="30"/>
      <c r="G78" s="30"/>
      <c r="H78" s="31"/>
      <c r="I78" s="30"/>
      <c r="J78" s="10">
        <f t="shared" si="12"/>
        <v>0</v>
      </c>
      <c r="K78" s="10">
        <f t="shared" si="13"/>
        <v>0</v>
      </c>
      <c r="L78" s="10">
        <f t="shared" si="14"/>
        <v>0</v>
      </c>
      <c r="M78" s="38"/>
    </row>
    <row r="79" s="1" customFormat="1" ht="44" customHeight="1" spans="1:13">
      <c r="A79" s="8">
        <f>IF(D79&lt;&gt;"",COUNTA($D$4:D79),"")</f>
        <v>62</v>
      </c>
      <c r="B79" s="27" t="s">
        <v>122</v>
      </c>
      <c r="C79" s="28" t="s">
        <v>123</v>
      </c>
      <c r="D79" s="29" t="s">
        <v>45</v>
      </c>
      <c r="E79" s="30">
        <v>3.164</v>
      </c>
      <c r="F79" s="30"/>
      <c r="G79" s="30"/>
      <c r="H79" s="31"/>
      <c r="I79" s="30"/>
      <c r="J79" s="10">
        <f t="shared" si="12"/>
        <v>0</v>
      </c>
      <c r="K79" s="10">
        <f t="shared" si="13"/>
        <v>0</v>
      </c>
      <c r="L79" s="10">
        <f t="shared" si="14"/>
        <v>0</v>
      </c>
      <c r="M79" s="38"/>
    </row>
    <row r="80" s="1" customFormat="1" ht="32" customHeight="1" spans="1:13">
      <c r="A80" s="8" t="str">
        <f>IF(D80&lt;&gt;"",COUNTA($D$4:D80),"")</f>
        <v/>
      </c>
      <c r="B80" s="27" t="s">
        <v>124</v>
      </c>
      <c r="C80" s="32"/>
      <c r="D80" s="29"/>
      <c r="E80" s="30"/>
      <c r="F80" s="30"/>
      <c r="G80" s="30"/>
      <c r="H80" s="31"/>
      <c r="I80" s="30"/>
      <c r="J80" s="30"/>
      <c r="K80" s="30"/>
      <c r="L80" s="30"/>
      <c r="M80" s="38"/>
    </row>
    <row r="81" s="1" customFormat="1" ht="45" customHeight="1" spans="1:13">
      <c r="A81" s="8">
        <f>IF(D81&lt;&gt;"",COUNTA($D$4:D81),"")</f>
        <v>63</v>
      </c>
      <c r="B81" s="27" t="s">
        <v>125</v>
      </c>
      <c r="C81" s="28" t="s">
        <v>126</v>
      </c>
      <c r="D81" s="29" t="s">
        <v>28</v>
      </c>
      <c r="E81" s="30">
        <v>85.62</v>
      </c>
      <c r="F81" s="30"/>
      <c r="G81" s="30"/>
      <c r="H81" s="31"/>
      <c r="I81" s="30"/>
      <c r="J81" s="10">
        <f>SUM(F81:I81)*9%</f>
        <v>0</v>
      </c>
      <c r="K81" s="10">
        <f>SUM(F81:J81)</f>
        <v>0</v>
      </c>
      <c r="L81" s="10">
        <f>K81*E81</f>
        <v>0</v>
      </c>
      <c r="M81" s="38"/>
    </row>
    <row r="82" s="1" customFormat="1" ht="32" customHeight="1" spans="1:13">
      <c r="A82" s="8">
        <f>IF(D82&lt;&gt;"",COUNTA($D$4:D82),"")</f>
        <v>64</v>
      </c>
      <c r="B82" s="27" t="s">
        <v>127</v>
      </c>
      <c r="C82" s="32"/>
      <c r="D82" s="29" t="s">
        <v>28</v>
      </c>
      <c r="E82" s="30">
        <f>3.29*2*2</f>
        <v>13.16</v>
      </c>
      <c r="F82" s="30"/>
      <c r="G82" s="30"/>
      <c r="H82" s="31"/>
      <c r="I82" s="30"/>
      <c r="J82" s="10">
        <f>SUM(F82:I82)*9%</f>
        <v>0</v>
      </c>
      <c r="K82" s="10">
        <f>SUM(F82:J82)</f>
        <v>0</v>
      </c>
      <c r="L82" s="10">
        <f>K82*E82</f>
        <v>0</v>
      </c>
      <c r="M82" s="38"/>
    </row>
    <row r="83" s="1" customFormat="1" ht="32" customHeight="1" spans="1:13">
      <c r="A83" s="8" t="str">
        <f>IF(D83&lt;&gt;"",COUNTA($D$4:D83),"")</f>
        <v/>
      </c>
      <c r="B83" s="27" t="s">
        <v>128</v>
      </c>
      <c r="C83" s="32"/>
      <c r="D83" s="29"/>
      <c r="E83" s="30"/>
      <c r="F83" s="30"/>
      <c r="G83" s="30"/>
      <c r="H83" s="31"/>
      <c r="I83" s="30"/>
      <c r="J83" s="30"/>
      <c r="K83" s="30"/>
      <c r="L83" s="30"/>
      <c r="M83" s="38"/>
    </row>
    <row r="84" s="1" customFormat="1" ht="32" customHeight="1" spans="1:13">
      <c r="A84" s="8">
        <f>IF(D84&lt;&gt;"",COUNTA($D$4:D84),"")</f>
        <v>65</v>
      </c>
      <c r="B84" s="27" t="s">
        <v>129</v>
      </c>
      <c r="C84" s="28" t="s">
        <v>130</v>
      </c>
      <c r="D84" s="29" t="s">
        <v>28</v>
      </c>
      <c r="E84" s="30">
        <v>78.832</v>
      </c>
      <c r="F84" s="30"/>
      <c r="G84" s="30"/>
      <c r="H84" s="31"/>
      <c r="I84" s="30"/>
      <c r="J84" s="10">
        <f t="shared" ref="J84:J89" si="15">SUM(F84:I84)*9%</f>
        <v>0</v>
      </c>
      <c r="K84" s="10">
        <f t="shared" ref="K84:K89" si="16">SUM(F84:J84)</f>
        <v>0</v>
      </c>
      <c r="L84" s="10">
        <f t="shared" ref="L84:L89" si="17">K84*E84</f>
        <v>0</v>
      </c>
      <c r="M84" s="38"/>
    </row>
    <row r="85" s="1" customFormat="1" ht="32" customHeight="1" spans="1:13">
      <c r="A85" s="8">
        <f>IF(D85&lt;&gt;"",COUNTA($D$4:D85),"")</f>
        <v>66</v>
      </c>
      <c r="B85" s="27" t="s">
        <v>131</v>
      </c>
      <c r="C85" s="32" t="s">
        <v>132</v>
      </c>
      <c r="D85" s="29" t="s">
        <v>28</v>
      </c>
      <c r="E85" s="30">
        <f>1.2*0.9</f>
        <v>1.08</v>
      </c>
      <c r="F85" s="30"/>
      <c r="G85" s="30"/>
      <c r="H85" s="31"/>
      <c r="I85" s="30"/>
      <c r="J85" s="10">
        <f t="shared" si="15"/>
        <v>0</v>
      </c>
      <c r="K85" s="10">
        <f t="shared" si="16"/>
        <v>0</v>
      </c>
      <c r="L85" s="10">
        <f t="shared" si="17"/>
        <v>0</v>
      </c>
      <c r="M85" s="38"/>
    </row>
    <row r="86" s="1" customFormat="1" ht="32" customHeight="1" spans="1:13">
      <c r="A86" s="8">
        <f>IF(D86&lt;&gt;"",COUNTA($D$4:D86),"")</f>
        <v>67</v>
      </c>
      <c r="B86" s="27" t="s">
        <v>95</v>
      </c>
      <c r="C86" s="28" t="s">
        <v>96</v>
      </c>
      <c r="D86" s="29" t="s">
        <v>45</v>
      </c>
      <c r="E86" s="30">
        <v>1.1</v>
      </c>
      <c r="F86" s="30"/>
      <c r="G86" s="30"/>
      <c r="H86" s="31"/>
      <c r="I86" s="30"/>
      <c r="J86" s="10">
        <f t="shared" si="15"/>
        <v>0</v>
      </c>
      <c r="K86" s="10">
        <f t="shared" si="16"/>
        <v>0</v>
      </c>
      <c r="L86" s="10">
        <f t="shared" si="17"/>
        <v>0</v>
      </c>
      <c r="M86" s="38"/>
    </row>
    <row r="87" s="1" customFormat="1" ht="32" customHeight="1" spans="1:13">
      <c r="A87" s="8">
        <f>IF(D87&lt;&gt;"",COUNTA($D$4:D87),"")</f>
        <v>68</v>
      </c>
      <c r="B87" s="27" t="s">
        <v>133</v>
      </c>
      <c r="C87" s="28"/>
      <c r="D87" s="29" t="s">
        <v>28</v>
      </c>
      <c r="E87" s="30">
        <f>E84</f>
        <v>78.832</v>
      </c>
      <c r="F87" s="30"/>
      <c r="G87" s="30"/>
      <c r="H87" s="31"/>
      <c r="I87" s="30"/>
      <c r="J87" s="10">
        <f t="shared" si="15"/>
        <v>0</v>
      </c>
      <c r="K87" s="10">
        <f t="shared" si="16"/>
        <v>0</v>
      </c>
      <c r="L87" s="10">
        <f t="shared" si="17"/>
        <v>0</v>
      </c>
      <c r="M87" s="38"/>
    </row>
    <row r="88" s="1" customFormat="1" ht="32" customHeight="1" spans="1:13">
      <c r="A88" s="8">
        <f>IF(D88&lt;&gt;"",COUNTA($D$4:D88),"")</f>
        <v>69</v>
      </c>
      <c r="B88" s="27" t="s">
        <v>134</v>
      </c>
      <c r="C88" s="32"/>
      <c r="D88" s="29" t="s">
        <v>28</v>
      </c>
      <c r="E88" s="30">
        <f>(4.46+1.375*3+3.02+1.4*2)*2.6</f>
        <v>37.453</v>
      </c>
      <c r="F88" s="30"/>
      <c r="G88" s="30"/>
      <c r="H88" s="31"/>
      <c r="I88" s="30"/>
      <c r="J88" s="10">
        <f t="shared" si="15"/>
        <v>0</v>
      </c>
      <c r="K88" s="10">
        <f t="shared" si="16"/>
        <v>0</v>
      </c>
      <c r="L88" s="10">
        <f t="shared" si="17"/>
        <v>0</v>
      </c>
      <c r="M88" s="38"/>
    </row>
    <row r="89" s="1" customFormat="1" ht="32" customHeight="1" spans="1:13">
      <c r="A89" s="8">
        <f>IF(D89&lt;&gt;"",COUNTA($D$4:D89),"")</f>
        <v>70</v>
      </c>
      <c r="B89" s="27" t="s">
        <v>135</v>
      </c>
      <c r="C89" s="32"/>
      <c r="D89" s="29" t="s">
        <v>136</v>
      </c>
      <c r="E89" s="30">
        <v>2</v>
      </c>
      <c r="F89" s="30"/>
      <c r="G89" s="30"/>
      <c r="H89" s="31"/>
      <c r="I89" s="30"/>
      <c r="J89" s="10">
        <f t="shared" si="15"/>
        <v>0</v>
      </c>
      <c r="K89" s="10">
        <f t="shared" si="16"/>
        <v>0</v>
      </c>
      <c r="L89" s="10">
        <f t="shared" si="17"/>
        <v>0</v>
      </c>
      <c r="M89" s="38"/>
    </row>
    <row r="90" s="1" customFormat="1" ht="32" customHeight="1" spans="1:13">
      <c r="A90" s="8" t="str">
        <f>IF(D90&lt;&gt;"",COUNTA($D$4:D90),"")</f>
        <v/>
      </c>
      <c r="B90" s="27" t="s">
        <v>137</v>
      </c>
      <c r="C90" s="32"/>
      <c r="D90" s="29"/>
      <c r="E90" s="30"/>
      <c r="F90" s="30"/>
      <c r="G90" s="30"/>
      <c r="H90" s="31"/>
      <c r="I90" s="30"/>
      <c r="J90" s="30"/>
      <c r="K90" s="30"/>
      <c r="L90" s="30"/>
      <c r="M90" s="38"/>
    </row>
    <row r="91" s="1" customFormat="1" ht="32" customHeight="1" spans="1:13">
      <c r="A91" s="8">
        <f>IF(D91&lt;&gt;"",COUNTA($D$4:D91),"")</f>
        <v>71</v>
      </c>
      <c r="B91" s="27" t="s">
        <v>138</v>
      </c>
      <c r="C91" s="28" t="s">
        <v>139</v>
      </c>
      <c r="D91" s="29" t="s">
        <v>140</v>
      </c>
      <c r="E91" s="30">
        <v>1</v>
      </c>
      <c r="F91" s="30"/>
      <c r="G91" s="30"/>
      <c r="H91" s="31"/>
      <c r="I91" s="30"/>
      <c r="J91" s="10">
        <f>SUM(F91:I91)*9%</f>
        <v>0</v>
      </c>
      <c r="K91" s="10">
        <f>SUM(F91:J91)</f>
        <v>0</v>
      </c>
      <c r="L91" s="10">
        <f>K91*E91</f>
        <v>0</v>
      </c>
      <c r="M91" s="38"/>
    </row>
    <row r="92" s="1" customFormat="1" ht="32" customHeight="1" spans="1:13">
      <c r="A92" s="8">
        <f>IF(D92&lt;&gt;"",COUNTA($D$4:D92),"")</f>
        <v>72</v>
      </c>
      <c r="B92" s="27" t="s">
        <v>141</v>
      </c>
      <c r="C92" s="28" t="s">
        <v>142</v>
      </c>
      <c r="D92" s="29" t="s">
        <v>140</v>
      </c>
      <c r="E92" s="30">
        <v>1</v>
      </c>
      <c r="F92" s="30"/>
      <c r="G92" s="30"/>
      <c r="H92" s="31"/>
      <c r="I92" s="30"/>
      <c r="J92" s="10">
        <f>SUM(F92:I92)*9%</f>
        <v>0</v>
      </c>
      <c r="K92" s="10">
        <f>SUM(F92:J92)</f>
        <v>0</v>
      </c>
      <c r="L92" s="10">
        <f>K92*E92</f>
        <v>0</v>
      </c>
      <c r="M92" s="38"/>
    </row>
    <row r="93" s="1" customFormat="1" ht="38" customHeight="1" spans="1:13">
      <c r="A93" s="8">
        <f>IF(D93&lt;&gt;"",COUNTA($D$4:D93),"")</f>
        <v>73</v>
      </c>
      <c r="B93" s="27" t="s">
        <v>143</v>
      </c>
      <c r="C93" s="28" t="s">
        <v>144</v>
      </c>
      <c r="D93" s="29" t="s">
        <v>140</v>
      </c>
      <c r="E93" s="30">
        <v>3</v>
      </c>
      <c r="F93" s="30"/>
      <c r="G93" s="30"/>
      <c r="H93" s="31"/>
      <c r="I93" s="30"/>
      <c r="J93" s="10">
        <f>SUM(F93:I93)*9%</f>
        <v>0</v>
      </c>
      <c r="K93" s="10">
        <f>SUM(F93:J93)</f>
        <v>0</v>
      </c>
      <c r="L93" s="10">
        <f>K93*E93</f>
        <v>0</v>
      </c>
      <c r="M93" s="38"/>
    </row>
    <row r="94" s="1" customFormat="1" ht="47" customHeight="1" spans="1:13">
      <c r="A94" s="8">
        <f>IF(D94&lt;&gt;"",COUNTA($D$4:D94),"")</f>
        <v>74</v>
      </c>
      <c r="B94" s="27" t="s">
        <v>145</v>
      </c>
      <c r="C94" s="28" t="s">
        <v>146</v>
      </c>
      <c r="D94" s="29" t="s">
        <v>140</v>
      </c>
      <c r="E94" s="30">
        <v>2</v>
      </c>
      <c r="F94" s="30"/>
      <c r="G94" s="30"/>
      <c r="H94" s="31"/>
      <c r="I94" s="30"/>
      <c r="J94" s="10">
        <f>SUM(F94:I94)*9%</f>
        <v>0</v>
      </c>
      <c r="K94" s="10">
        <f>SUM(F94:J94)</f>
        <v>0</v>
      </c>
      <c r="L94" s="10">
        <f>K94*E94</f>
        <v>0</v>
      </c>
      <c r="M94" s="38"/>
    </row>
    <row r="95" s="1" customFormat="1" ht="47" customHeight="1" spans="1:13">
      <c r="A95" s="8">
        <f>IF(D95&lt;&gt;"",COUNTA($D$4:D95),"")</f>
        <v>75</v>
      </c>
      <c r="B95" s="27" t="s">
        <v>145</v>
      </c>
      <c r="C95" s="28" t="s">
        <v>147</v>
      </c>
      <c r="D95" s="29" t="s">
        <v>140</v>
      </c>
      <c r="E95" s="30">
        <v>4</v>
      </c>
      <c r="F95" s="30"/>
      <c r="G95" s="30"/>
      <c r="H95" s="31"/>
      <c r="I95" s="30"/>
      <c r="J95" s="10">
        <f>SUM(F95:I95)*9%</f>
        <v>0</v>
      </c>
      <c r="K95" s="10">
        <f>SUM(F95:J95)</f>
        <v>0</v>
      </c>
      <c r="L95" s="10">
        <f>K95*E95</f>
        <v>0</v>
      </c>
      <c r="M95" s="38"/>
    </row>
    <row r="96" ht="24" customHeight="1" spans="1:13">
      <c r="A96" s="21" t="str">
        <f>IF(D96&lt;&gt;"",COUNTA($D$4:D96),"")</f>
        <v/>
      </c>
      <c r="B96" s="22" t="s">
        <v>148</v>
      </c>
      <c r="C96" s="26"/>
      <c r="D96" s="21"/>
      <c r="E96" s="24"/>
      <c r="F96" s="24"/>
      <c r="G96" s="24"/>
      <c r="H96" s="25"/>
      <c r="I96" s="24"/>
      <c r="J96" s="24"/>
      <c r="K96" s="24"/>
      <c r="L96" s="24"/>
      <c r="M96" s="36"/>
    </row>
    <row r="97" ht="24" customHeight="1" spans="1:13">
      <c r="A97" s="21" t="str">
        <f>IF(D97&lt;&gt;"",COUNTA($D$4:D97),"")</f>
        <v/>
      </c>
      <c r="B97" s="22" t="s">
        <v>49</v>
      </c>
      <c r="C97" s="26"/>
      <c r="D97" s="21"/>
      <c r="E97" s="24"/>
      <c r="F97" s="24"/>
      <c r="G97" s="24"/>
      <c r="H97" s="25"/>
      <c r="I97" s="24"/>
      <c r="J97" s="24"/>
      <c r="K97" s="24"/>
      <c r="L97" s="24"/>
      <c r="M97" s="36"/>
    </row>
    <row r="98" s="1" customFormat="1" ht="30" customHeight="1" spans="1:13">
      <c r="A98" s="8">
        <f>IF(D98&lt;&gt;"",COUNTA($D$4:D98),"")</f>
        <v>76</v>
      </c>
      <c r="B98" s="27" t="s">
        <v>50</v>
      </c>
      <c r="C98" s="28" t="s">
        <v>51</v>
      </c>
      <c r="D98" s="29" t="s">
        <v>28</v>
      </c>
      <c r="E98" s="30">
        <f>3.05*13.429</f>
        <v>40.95845</v>
      </c>
      <c r="F98" s="30"/>
      <c r="G98" s="30"/>
      <c r="H98" s="31"/>
      <c r="I98" s="30"/>
      <c r="J98" s="10">
        <f t="shared" ref="J98:J105" si="18">SUM(F98:I98)*9%</f>
        <v>0</v>
      </c>
      <c r="K98" s="10">
        <f t="shared" ref="K98:K105" si="19">SUM(F98:J98)</f>
        <v>0</v>
      </c>
      <c r="L98" s="10">
        <f t="shared" ref="L98:L105" si="20">K98*E98</f>
        <v>0</v>
      </c>
      <c r="M98" s="38"/>
    </row>
    <row r="99" s="1" customFormat="1" ht="31" customHeight="1" spans="1:13">
      <c r="A99" s="8">
        <f>IF(D99&lt;&gt;"",COUNTA($D$4:D99),"")</f>
        <v>77</v>
      </c>
      <c r="B99" s="27" t="s">
        <v>52</v>
      </c>
      <c r="C99" s="28" t="s">
        <v>53</v>
      </c>
      <c r="D99" s="29" t="s">
        <v>28</v>
      </c>
      <c r="E99" s="30">
        <f>6.142*3.05</f>
        <v>18.7331</v>
      </c>
      <c r="F99" s="30"/>
      <c r="G99" s="30"/>
      <c r="H99" s="31"/>
      <c r="I99" s="30"/>
      <c r="J99" s="10">
        <f t="shared" si="18"/>
        <v>0</v>
      </c>
      <c r="K99" s="10">
        <f t="shared" si="19"/>
        <v>0</v>
      </c>
      <c r="L99" s="10">
        <f t="shared" si="20"/>
        <v>0</v>
      </c>
      <c r="M99" s="38"/>
    </row>
    <row r="100" ht="24" customHeight="1" spans="1:13">
      <c r="A100" s="8">
        <f>IF(D100&lt;&gt;"",COUNTA($D$4:D100),"")</f>
        <v>78</v>
      </c>
      <c r="B100" s="27" t="s">
        <v>56</v>
      </c>
      <c r="C100" s="32" t="s">
        <v>55</v>
      </c>
      <c r="D100" s="29" t="s">
        <v>45</v>
      </c>
      <c r="E100" s="10">
        <v>0.8</v>
      </c>
      <c r="F100" s="10"/>
      <c r="G100" s="10"/>
      <c r="H100" s="11"/>
      <c r="I100" s="10"/>
      <c r="J100" s="10">
        <f t="shared" si="18"/>
        <v>0</v>
      </c>
      <c r="K100" s="10">
        <f t="shared" si="19"/>
        <v>0</v>
      </c>
      <c r="L100" s="10">
        <f t="shared" si="20"/>
        <v>0</v>
      </c>
      <c r="M100" s="35"/>
    </row>
    <row r="101" ht="24" customHeight="1" spans="1:13">
      <c r="A101" s="8">
        <f>IF(D101&lt;&gt;"",COUNTA($D$4:D101),"")</f>
        <v>79</v>
      </c>
      <c r="B101" s="27" t="s">
        <v>57</v>
      </c>
      <c r="C101" s="32" t="s">
        <v>58</v>
      </c>
      <c r="D101" s="29" t="s">
        <v>45</v>
      </c>
      <c r="E101" s="10">
        <f>6*3.05</f>
        <v>18.3</v>
      </c>
      <c r="F101" s="10"/>
      <c r="G101" s="10"/>
      <c r="H101" s="11"/>
      <c r="I101" s="10"/>
      <c r="J101" s="10">
        <f t="shared" si="18"/>
        <v>0</v>
      </c>
      <c r="K101" s="10">
        <f t="shared" si="19"/>
        <v>0</v>
      </c>
      <c r="L101" s="10">
        <f t="shared" si="20"/>
        <v>0</v>
      </c>
      <c r="M101" s="35"/>
    </row>
    <row r="102" ht="24" customHeight="1" spans="1:13">
      <c r="A102" s="8">
        <f>IF(D102&lt;&gt;"",COUNTA($D$4:D102),"")</f>
        <v>80</v>
      </c>
      <c r="B102" s="27" t="s">
        <v>60</v>
      </c>
      <c r="C102" s="32" t="s">
        <v>61</v>
      </c>
      <c r="D102" s="29" t="s">
        <v>28</v>
      </c>
      <c r="E102" s="10">
        <f>(E99+E98)*2</f>
        <v>119.3831</v>
      </c>
      <c r="F102" s="10"/>
      <c r="G102" s="10"/>
      <c r="H102" s="11"/>
      <c r="I102" s="10"/>
      <c r="J102" s="10">
        <f t="shared" si="18"/>
        <v>0</v>
      </c>
      <c r="K102" s="10">
        <f t="shared" si="19"/>
        <v>0</v>
      </c>
      <c r="L102" s="10">
        <f t="shared" si="20"/>
        <v>0</v>
      </c>
      <c r="M102" s="35"/>
    </row>
    <row r="103" ht="30" customHeight="1" spans="1:13">
      <c r="A103" s="8">
        <f>IF(D103&lt;&gt;"",COUNTA($D$4:D103),"")</f>
        <v>81</v>
      </c>
      <c r="B103" s="27" t="s">
        <v>62</v>
      </c>
      <c r="C103" s="28" t="s">
        <v>63</v>
      </c>
      <c r="D103" s="29" t="s">
        <v>28</v>
      </c>
      <c r="E103" s="10">
        <f>11.728*2.2</f>
        <v>25.8016</v>
      </c>
      <c r="F103" s="10"/>
      <c r="G103" s="10"/>
      <c r="H103" s="11"/>
      <c r="I103" s="10"/>
      <c r="J103" s="10">
        <f t="shared" si="18"/>
        <v>0</v>
      </c>
      <c r="K103" s="10">
        <f t="shared" si="19"/>
        <v>0</v>
      </c>
      <c r="L103" s="10">
        <f t="shared" si="20"/>
        <v>0</v>
      </c>
      <c r="M103" s="35"/>
    </row>
    <row r="104" ht="24" customHeight="1" spans="1:13">
      <c r="A104" s="8">
        <f>IF(D104&lt;&gt;"",COUNTA($D$4:D104),"")</f>
        <v>82</v>
      </c>
      <c r="B104" s="27" t="s">
        <v>64</v>
      </c>
      <c r="C104" s="28" t="s">
        <v>65</v>
      </c>
      <c r="D104" s="29" t="s">
        <v>28</v>
      </c>
      <c r="E104" s="10">
        <f>11.728*(3.05-2.2)</f>
        <v>9.9688</v>
      </c>
      <c r="F104" s="10"/>
      <c r="G104" s="10"/>
      <c r="H104" s="11"/>
      <c r="I104" s="10"/>
      <c r="J104" s="10">
        <f t="shared" si="18"/>
        <v>0</v>
      </c>
      <c r="K104" s="10">
        <f t="shared" si="19"/>
        <v>0</v>
      </c>
      <c r="L104" s="10">
        <f t="shared" si="20"/>
        <v>0</v>
      </c>
      <c r="M104" s="35"/>
    </row>
    <row r="105" ht="36" customHeight="1" spans="1:13">
      <c r="A105" s="8">
        <f>IF(D105&lt;&gt;"",COUNTA($D$4:D105),"")</f>
        <v>83</v>
      </c>
      <c r="B105" s="27" t="s">
        <v>149</v>
      </c>
      <c r="C105" s="28" t="s">
        <v>65</v>
      </c>
      <c r="D105" s="29" t="s">
        <v>28</v>
      </c>
      <c r="E105" s="10">
        <f>21.514*3.05</f>
        <v>65.6177</v>
      </c>
      <c r="F105" s="10"/>
      <c r="G105" s="10"/>
      <c r="H105" s="11"/>
      <c r="I105" s="10"/>
      <c r="J105" s="10">
        <f t="shared" si="18"/>
        <v>0</v>
      </c>
      <c r="K105" s="10">
        <f t="shared" si="19"/>
        <v>0</v>
      </c>
      <c r="L105" s="10">
        <f t="shared" si="20"/>
        <v>0</v>
      </c>
      <c r="M105" s="35"/>
    </row>
    <row r="106" ht="27" customHeight="1" spans="1:13">
      <c r="A106" s="21" t="str">
        <f>IF(D106&lt;&gt;"",COUNTA($D$4:D106),"")</f>
        <v/>
      </c>
      <c r="B106" s="22" t="s">
        <v>66</v>
      </c>
      <c r="C106" s="26"/>
      <c r="D106" s="21"/>
      <c r="E106" s="24"/>
      <c r="F106" s="24"/>
      <c r="G106" s="24"/>
      <c r="H106" s="25"/>
      <c r="I106" s="24"/>
      <c r="J106" s="24"/>
      <c r="K106" s="24"/>
      <c r="L106" s="24"/>
      <c r="M106" s="36"/>
    </row>
    <row r="107" ht="43" customHeight="1" spans="1:13">
      <c r="A107" s="8">
        <f>IF(D107&lt;&gt;"",COUNTA($D$4:D107),"")</f>
        <v>84</v>
      </c>
      <c r="B107" s="9" t="s">
        <v>67</v>
      </c>
      <c r="C107" s="17" t="s">
        <v>68</v>
      </c>
      <c r="D107" s="33" t="s">
        <v>28</v>
      </c>
      <c r="E107" s="34">
        <v>43.44</v>
      </c>
      <c r="F107" s="10"/>
      <c r="G107" s="10"/>
      <c r="H107" s="11"/>
      <c r="I107" s="10"/>
      <c r="J107" s="10">
        <f>SUM(F107:I107)*9%</f>
        <v>0</v>
      </c>
      <c r="K107" s="10">
        <f>SUM(F107:J107)</f>
        <v>0</v>
      </c>
      <c r="L107" s="10">
        <f>K107*E107</f>
        <v>0</v>
      </c>
      <c r="M107" s="35"/>
    </row>
    <row r="108" ht="44" customHeight="1" spans="1:13">
      <c r="A108" s="8">
        <f>IF(D108&lt;&gt;"",COUNTA($D$4:D108),"")</f>
        <v>85</v>
      </c>
      <c r="B108" s="9" t="s">
        <v>69</v>
      </c>
      <c r="C108" s="17" t="s">
        <v>70</v>
      </c>
      <c r="D108" s="33" t="s">
        <v>28</v>
      </c>
      <c r="E108" s="34">
        <v>8.59</v>
      </c>
      <c r="F108" s="10"/>
      <c r="G108" s="10"/>
      <c r="H108" s="11"/>
      <c r="I108" s="10"/>
      <c r="J108" s="10">
        <f>SUM(F108:I108)*9%</f>
        <v>0</v>
      </c>
      <c r="K108" s="10">
        <f>SUM(F108:J108)</f>
        <v>0</v>
      </c>
      <c r="L108" s="10">
        <f>K108*E108</f>
        <v>0</v>
      </c>
      <c r="M108" s="35"/>
    </row>
    <row r="109" ht="44" customHeight="1" spans="1:13">
      <c r="A109" s="8">
        <f>IF(D109&lt;&gt;"",COUNTA($D$4:D109),"")</f>
        <v>86</v>
      </c>
      <c r="B109" s="9" t="s">
        <v>150</v>
      </c>
      <c r="C109" s="17" t="s">
        <v>151</v>
      </c>
      <c r="D109" s="33" t="s">
        <v>28</v>
      </c>
      <c r="E109" s="34">
        <v>158.88</v>
      </c>
      <c r="F109" s="10"/>
      <c r="G109" s="10"/>
      <c r="H109" s="11"/>
      <c r="I109" s="10"/>
      <c r="J109" s="10">
        <f>SUM(F109:I109)*9%</f>
        <v>0</v>
      </c>
      <c r="K109" s="10">
        <f>SUM(F109:J109)</f>
        <v>0</v>
      </c>
      <c r="L109" s="10">
        <f>K109*E109</f>
        <v>0</v>
      </c>
      <c r="M109" s="35"/>
    </row>
    <row r="110" ht="42" customHeight="1" spans="1:13">
      <c r="A110" s="8">
        <f>IF(D110&lt;&gt;"",COUNTA($D$4:D110),"")</f>
        <v>87</v>
      </c>
      <c r="B110" s="9" t="s">
        <v>71</v>
      </c>
      <c r="C110" s="17" t="s">
        <v>72</v>
      </c>
      <c r="D110" s="33" t="s">
        <v>28</v>
      </c>
      <c r="E110" s="10">
        <v>0.97</v>
      </c>
      <c r="F110" s="10"/>
      <c r="G110" s="10"/>
      <c r="H110" s="11"/>
      <c r="I110" s="10"/>
      <c r="J110" s="10">
        <f>SUM(F110:I110)*9%</f>
        <v>0</v>
      </c>
      <c r="K110" s="10">
        <f>SUM(F110:J110)</f>
        <v>0</v>
      </c>
      <c r="L110" s="10">
        <f>K110*E110</f>
        <v>0</v>
      </c>
      <c r="M110" s="35"/>
    </row>
    <row r="111" ht="42" customHeight="1" spans="1:13">
      <c r="A111" s="8">
        <f>IF(D111&lt;&gt;"",COUNTA($D$4:D111),"")</f>
        <v>88</v>
      </c>
      <c r="B111" s="9" t="s">
        <v>73</v>
      </c>
      <c r="C111" s="17"/>
      <c r="D111" s="33" t="s">
        <v>28</v>
      </c>
      <c r="E111" s="10">
        <f>E108</f>
        <v>8.59</v>
      </c>
      <c r="F111" s="10"/>
      <c r="G111" s="10"/>
      <c r="H111" s="11"/>
      <c r="I111" s="10"/>
      <c r="J111" s="10">
        <f>SUM(F111:I111)*9%</f>
        <v>0</v>
      </c>
      <c r="K111" s="10">
        <f>SUM(F111:J111)</f>
        <v>0</v>
      </c>
      <c r="L111" s="10">
        <f>K111*E111</f>
        <v>0</v>
      </c>
      <c r="M111" s="35"/>
    </row>
    <row r="112" ht="24" customHeight="1" spans="1:13">
      <c r="A112" s="21" t="str">
        <f>IF(D112&lt;&gt;"",COUNTA($D$4:D112),"")</f>
        <v/>
      </c>
      <c r="B112" s="22" t="s">
        <v>74</v>
      </c>
      <c r="C112" s="26"/>
      <c r="D112" s="21"/>
      <c r="E112" s="24"/>
      <c r="F112" s="24"/>
      <c r="G112" s="24"/>
      <c r="H112" s="25"/>
      <c r="I112" s="24"/>
      <c r="J112" s="24"/>
      <c r="K112" s="24"/>
      <c r="L112" s="24"/>
      <c r="M112" s="36"/>
    </row>
    <row r="113" ht="33" customHeight="1" spans="1:13">
      <c r="A113" s="8">
        <f>IF(D113&lt;&gt;"",COUNTA($D$4:D113),"")</f>
        <v>89</v>
      </c>
      <c r="B113" s="9" t="s">
        <v>75</v>
      </c>
      <c r="C113" s="17" t="s">
        <v>76</v>
      </c>
      <c r="D113" s="33" t="s">
        <v>28</v>
      </c>
      <c r="E113" s="10">
        <v>369.42</v>
      </c>
      <c r="F113" s="10"/>
      <c r="G113" s="10"/>
      <c r="H113" s="11"/>
      <c r="I113" s="10"/>
      <c r="J113" s="10">
        <f>SUM(F113:I113)*9%</f>
        <v>0</v>
      </c>
      <c r="K113" s="10">
        <f>SUM(F113:J113)</f>
        <v>0</v>
      </c>
      <c r="L113" s="10">
        <f>K113*E113</f>
        <v>0</v>
      </c>
      <c r="M113" s="35"/>
    </row>
    <row r="114" ht="33" customHeight="1" spans="1:13">
      <c r="A114" s="8">
        <f>IF(D114&lt;&gt;"",COUNTA($D$4:D114),"")</f>
        <v>90</v>
      </c>
      <c r="B114" s="9" t="s">
        <v>77</v>
      </c>
      <c r="C114" s="17" t="s">
        <v>78</v>
      </c>
      <c r="D114" s="33" t="s">
        <v>28</v>
      </c>
      <c r="E114" s="10">
        <v>3.86</v>
      </c>
      <c r="F114" s="10"/>
      <c r="G114" s="10"/>
      <c r="H114" s="11"/>
      <c r="I114" s="10"/>
      <c r="J114" s="10">
        <f>SUM(F114:I114)*9%</f>
        <v>0</v>
      </c>
      <c r="K114" s="10">
        <f>SUM(F114:J114)</f>
        <v>0</v>
      </c>
      <c r="L114" s="10">
        <f>K114*E114</f>
        <v>0</v>
      </c>
      <c r="M114" s="35"/>
    </row>
    <row r="115" ht="33" customHeight="1" spans="1:13">
      <c r="A115" s="8">
        <f>IF(D115&lt;&gt;"",COUNTA($D$4:D115),"")</f>
        <v>91</v>
      </c>
      <c r="B115" s="9" t="s">
        <v>152</v>
      </c>
      <c r="C115" s="17"/>
      <c r="D115" s="33" t="s">
        <v>28</v>
      </c>
      <c r="E115" s="33">
        <v>118.53</v>
      </c>
      <c r="F115" s="10"/>
      <c r="G115" s="10"/>
      <c r="H115" s="11"/>
      <c r="I115" s="10"/>
      <c r="J115" s="10">
        <f>SUM(F115:I115)*9%</f>
        <v>0</v>
      </c>
      <c r="K115" s="10">
        <f>SUM(F115:J115)</f>
        <v>0</v>
      </c>
      <c r="L115" s="10">
        <f>K115*E115</f>
        <v>0</v>
      </c>
      <c r="M115" s="35"/>
    </row>
    <row r="116" ht="33" customHeight="1" spans="1:13">
      <c r="A116" s="8">
        <f>IF(D116&lt;&gt;"",COUNTA($D$4:D116),"")</f>
        <v>92</v>
      </c>
      <c r="B116" s="9" t="s">
        <v>79</v>
      </c>
      <c r="C116" s="17" t="s">
        <v>80</v>
      </c>
      <c r="D116" s="29" t="s">
        <v>45</v>
      </c>
      <c r="E116" s="10">
        <v>27.39</v>
      </c>
      <c r="F116" s="10"/>
      <c r="G116" s="10"/>
      <c r="H116" s="11"/>
      <c r="I116" s="10"/>
      <c r="J116" s="10">
        <f>SUM(F116:I116)*9%</f>
        <v>0</v>
      </c>
      <c r="K116" s="10">
        <f>SUM(F116:J116)</f>
        <v>0</v>
      </c>
      <c r="L116" s="10">
        <f>K116*E116</f>
        <v>0</v>
      </c>
      <c r="M116" s="35"/>
    </row>
    <row r="117" ht="33" customHeight="1" spans="1:13">
      <c r="A117" s="8">
        <f>IF(D117&lt;&gt;"",COUNTA($D$4:D117),"")</f>
        <v>93</v>
      </c>
      <c r="B117" s="9" t="s">
        <v>81</v>
      </c>
      <c r="C117" s="17" t="s">
        <v>80</v>
      </c>
      <c r="D117" s="29" t="s">
        <v>45</v>
      </c>
      <c r="E117" s="10">
        <v>152.17</v>
      </c>
      <c r="F117" s="10"/>
      <c r="G117" s="10"/>
      <c r="H117" s="11"/>
      <c r="I117" s="10"/>
      <c r="J117" s="10">
        <f>SUM(F117:I117)*9%</f>
        <v>0</v>
      </c>
      <c r="K117" s="10">
        <f>SUM(F117:J117)</f>
        <v>0</v>
      </c>
      <c r="L117" s="10">
        <f>K117*E117</f>
        <v>0</v>
      </c>
      <c r="M117" s="35"/>
    </row>
    <row r="118" ht="24" customHeight="1" spans="1:13">
      <c r="A118" s="21" t="str">
        <f>IF(D118&lt;&gt;"",COUNTA($D$4:D118),"")</f>
        <v/>
      </c>
      <c r="B118" s="22" t="s">
        <v>82</v>
      </c>
      <c r="C118" s="26"/>
      <c r="D118" s="21"/>
      <c r="E118" s="24"/>
      <c r="F118" s="24"/>
      <c r="G118" s="24"/>
      <c r="H118" s="25"/>
      <c r="I118" s="24"/>
      <c r="J118" s="24"/>
      <c r="K118" s="24"/>
      <c r="L118" s="24"/>
      <c r="M118" s="36"/>
    </row>
    <row r="119" s="1" customFormat="1" ht="32" customHeight="1" spans="1:13">
      <c r="A119" s="8">
        <f>IF(D119&lt;&gt;"",COUNTA($D$4:D119),"")</f>
        <v>94</v>
      </c>
      <c r="B119" s="27" t="s">
        <v>84</v>
      </c>
      <c r="C119" s="32"/>
      <c r="D119" s="29" t="s">
        <v>28</v>
      </c>
      <c r="E119" s="30">
        <v>299.49</v>
      </c>
      <c r="F119" s="30"/>
      <c r="G119" s="30"/>
      <c r="H119" s="31"/>
      <c r="I119" s="30"/>
      <c r="J119" s="10">
        <f t="shared" ref="J119:J127" si="21">SUM(F119:I119)*9%</f>
        <v>0</v>
      </c>
      <c r="K119" s="10">
        <f t="shared" ref="K119:K127" si="22">SUM(F119:J119)</f>
        <v>0</v>
      </c>
      <c r="L119" s="10">
        <f t="shared" ref="L119:L127" si="23">K119*E119</f>
        <v>0</v>
      </c>
      <c r="M119" s="38"/>
    </row>
    <row r="120" s="1" customFormat="1" ht="32" customHeight="1" spans="1:13">
      <c r="A120" s="8">
        <f>IF(D120&lt;&gt;"",COUNTA($D$4:D120),"")</f>
        <v>95</v>
      </c>
      <c r="B120" s="27" t="s">
        <v>87</v>
      </c>
      <c r="C120" s="32"/>
      <c r="D120" s="29" t="s">
        <v>45</v>
      </c>
      <c r="E120" s="30">
        <f>4.19+7.49+9.76+3.36+7.16+7.16+4.015+7.16+7.16+4.251+7.16+2.66+7.13+0.49+0.27+2.5+0.1+2.24+0.6+0.39+1.54+0.21+0.24</f>
        <v>87.236</v>
      </c>
      <c r="F120" s="30"/>
      <c r="G120" s="30"/>
      <c r="H120" s="31"/>
      <c r="I120" s="30"/>
      <c r="J120" s="10">
        <f t="shared" si="21"/>
        <v>0</v>
      </c>
      <c r="K120" s="10">
        <f t="shared" si="22"/>
        <v>0</v>
      </c>
      <c r="L120" s="10">
        <f t="shared" si="23"/>
        <v>0</v>
      </c>
      <c r="M120" s="38"/>
    </row>
    <row r="121" s="1" customFormat="1" ht="32" customHeight="1" spans="1:13">
      <c r="A121" s="8">
        <f>IF(D121&lt;&gt;"",COUNTA($D$4:D121),"")</f>
        <v>96</v>
      </c>
      <c r="B121" s="27" t="s">
        <v>129</v>
      </c>
      <c r="C121" s="28" t="s">
        <v>130</v>
      </c>
      <c r="D121" s="29" t="s">
        <v>28</v>
      </c>
      <c r="E121" s="30">
        <v>11.647</v>
      </c>
      <c r="F121" s="30"/>
      <c r="G121" s="30"/>
      <c r="H121" s="31"/>
      <c r="I121" s="30"/>
      <c r="J121" s="10">
        <f t="shared" si="21"/>
        <v>0</v>
      </c>
      <c r="K121" s="10">
        <f t="shared" si="22"/>
        <v>0</v>
      </c>
      <c r="L121" s="10">
        <f t="shared" si="23"/>
        <v>0</v>
      </c>
      <c r="M121" s="38"/>
    </row>
    <row r="122" s="1" customFormat="1" ht="32" customHeight="1" spans="1:13">
      <c r="A122" s="8">
        <f>IF(D122&lt;&gt;"",COUNTA($D$4:D122),"")</f>
        <v>97</v>
      </c>
      <c r="B122" s="27" t="s">
        <v>97</v>
      </c>
      <c r="C122" s="32" t="s">
        <v>98</v>
      </c>
      <c r="D122" s="29" t="s">
        <v>28</v>
      </c>
      <c r="E122" s="30">
        <f>1.23*1.25</f>
        <v>1.5375</v>
      </c>
      <c r="F122" s="30"/>
      <c r="G122" s="30"/>
      <c r="H122" s="31"/>
      <c r="I122" s="30"/>
      <c r="J122" s="10">
        <f t="shared" si="21"/>
        <v>0</v>
      </c>
      <c r="K122" s="10">
        <f t="shared" si="22"/>
        <v>0</v>
      </c>
      <c r="L122" s="10">
        <f t="shared" si="23"/>
        <v>0</v>
      </c>
      <c r="M122" s="38"/>
    </row>
    <row r="123" s="1" customFormat="1" ht="39" customHeight="1" spans="1:13">
      <c r="A123" s="8">
        <f>IF(D123&lt;&gt;"",COUNTA($D$4:D123),"")</f>
        <v>98</v>
      </c>
      <c r="B123" s="27" t="s">
        <v>95</v>
      </c>
      <c r="C123" s="28" t="s">
        <v>96</v>
      </c>
      <c r="D123" s="29" t="s">
        <v>45</v>
      </c>
      <c r="E123" s="30">
        <v>1.23</v>
      </c>
      <c r="F123" s="30"/>
      <c r="G123" s="30"/>
      <c r="H123" s="31"/>
      <c r="I123" s="30"/>
      <c r="J123" s="10">
        <f t="shared" si="21"/>
        <v>0</v>
      </c>
      <c r="K123" s="10">
        <f t="shared" si="22"/>
        <v>0</v>
      </c>
      <c r="L123" s="10">
        <f t="shared" si="23"/>
        <v>0</v>
      </c>
      <c r="M123" s="38"/>
    </row>
    <row r="124" s="1" customFormat="1" ht="32" customHeight="1" spans="1:13">
      <c r="A124" s="8">
        <f>IF(D124&lt;&gt;"",COUNTA($D$4:D124),"")</f>
        <v>99</v>
      </c>
      <c r="B124" s="27" t="s">
        <v>133</v>
      </c>
      <c r="C124" s="28"/>
      <c r="D124" s="29" t="s">
        <v>28</v>
      </c>
      <c r="E124" s="30">
        <f>E121</f>
        <v>11.647</v>
      </c>
      <c r="F124" s="30"/>
      <c r="G124" s="30"/>
      <c r="H124" s="31"/>
      <c r="I124" s="30"/>
      <c r="J124" s="10">
        <f t="shared" si="21"/>
        <v>0</v>
      </c>
      <c r="K124" s="10">
        <f t="shared" si="22"/>
        <v>0</v>
      </c>
      <c r="L124" s="10">
        <f t="shared" si="23"/>
        <v>0</v>
      </c>
      <c r="M124" s="38"/>
    </row>
    <row r="125" s="1" customFormat="1" ht="32" customHeight="1" spans="1:13">
      <c r="A125" s="8">
        <f>IF(D125&lt;&gt;"",COUNTA($D$4:D125),"")</f>
        <v>100</v>
      </c>
      <c r="B125" s="27" t="s">
        <v>135</v>
      </c>
      <c r="C125" s="32"/>
      <c r="D125" s="29" t="s">
        <v>136</v>
      </c>
      <c r="E125" s="30">
        <v>1</v>
      </c>
      <c r="F125" s="30"/>
      <c r="G125" s="30"/>
      <c r="H125" s="31"/>
      <c r="I125" s="30"/>
      <c r="J125" s="10">
        <f t="shared" si="21"/>
        <v>0</v>
      </c>
      <c r="K125" s="10">
        <f t="shared" si="22"/>
        <v>0</v>
      </c>
      <c r="L125" s="10">
        <f t="shared" si="23"/>
        <v>0</v>
      </c>
      <c r="M125" s="38"/>
    </row>
    <row r="126" s="1" customFormat="1" ht="44" customHeight="1" spans="1:13">
      <c r="A126" s="8">
        <f>IF(D126&lt;&gt;"",COUNTA($D$4:D126),"")</f>
        <v>101</v>
      </c>
      <c r="B126" s="27" t="s">
        <v>153</v>
      </c>
      <c r="C126" s="28" t="s">
        <v>154</v>
      </c>
      <c r="D126" s="29" t="s">
        <v>45</v>
      </c>
      <c r="E126" s="30">
        <f>3.31+3.85</f>
        <v>7.16</v>
      </c>
      <c r="F126" s="30"/>
      <c r="G126" s="30"/>
      <c r="H126" s="31"/>
      <c r="I126" s="30"/>
      <c r="J126" s="10">
        <f t="shared" si="21"/>
        <v>0</v>
      </c>
      <c r="K126" s="10">
        <f t="shared" si="22"/>
        <v>0</v>
      </c>
      <c r="L126" s="10">
        <f t="shared" si="23"/>
        <v>0</v>
      </c>
      <c r="M126" s="38"/>
    </row>
    <row r="127" ht="30" customHeight="1" spans="1:13">
      <c r="A127" s="8">
        <f>IF(D127&lt;&gt;"",COUNTA($D$4:D127),"")</f>
        <v>102</v>
      </c>
      <c r="B127" s="39" t="s">
        <v>155</v>
      </c>
      <c r="C127" s="39" t="s">
        <v>156</v>
      </c>
      <c r="D127" s="8" t="s">
        <v>28</v>
      </c>
      <c r="E127" s="10">
        <f>E126*(0.06+0.05+0.31+0.1)</f>
        <v>3.7232</v>
      </c>
      <c r="F127" s="10"/>
      <c r="G127" s="10"/>
      <c r="H127" s="11"/>
      <c r="I127" s="10"/>
      <c r="J127" s="10">
        <f t="shared" si="21"/>
        <v>0</v>
      </c>
      <c r="K127" s="10">
        <f t="shared" si="22"/>
        <v>0</v>
      </c>
      <c r="L127" s="10">
        <f t="shared" si="23"/>
        <v>0</v>
      </c>
      <c r="M127" s="35"/>
    </row>
    <row r="128" s="1" customFormat="1" ht="32" customHeight="1" spans="1:13">
      <c r="A128" s="8" t="str">
        <f>IF(D128&lt;&gt;"",COUNTA($D$4:D128),"")</f>
        <v/>
      </c>
      <c r="B128" s="27" t="s">
        <v>137</v>
      </c>
      <c r="C128" s="32"/>
      <c r="D128" s="29"/>
      <c r="E128" s="30"/>
      <c r="F128" s="30"/>
      <c r="G128" s="30"/>
      <c r="H128" s="31"/>
      <c r="I128" s="30"/>
      <c r="J128" s="30"/>
      <c r="K128" s="30"/>
      <c r="L128" s="30"/>
      <c r="M128" s="38"/>
    </row>
    <row r="129" s="1" customFormat="1" ht="32" customHeight="1" spans="1:13">
      <c r="A129" s="8">
        <f>IF(D129&lt;&gt;"",COUNTA($D$4:D129),"")</f>
        <v>103</v>
      </c>
      <c r="B129" s="27" t="s">
        <v>141</v>
      </c>
      <c r="C129" s="28" t="s">
        <v>157</v>
      </c>
      <c r="D129" s="29" t="s">
        <v>140</v>
      </c>
      <c r="E129" s="30">
        <v>3</v>
      </c>
      <c r="F129" s="30"/>
      <c r="G129" s="30"/>
      <c r="H129" s="31"/>
      <c r="I129" s="30"/>
      <c r="J129" s="10">
        <f>SUM(F129:I129)*9%</f>
        <v>0</v>
      </c>
      <c r="K129" s="10">
        <f>SUM(F129:J129)</f>
        <v>0</v>
      </c>
      <c r="L129" s="10">
        <f>K129*E129</f>
        <v>0</v>
      </c>
      <c r="M129" s="38"/>
    </row>
    <row r="130" s="1" customFormat="1" ht="47" customHeight="1" spans="1:13">
      <c r="A130" s="8">
        <f>IF(D130&lt;&gt;"",COUNTA($D$4:D130),"")</f>
        <v>104</v>
      </c>
      <c r="B130" s="27" t="s">
        <v>145</v>
      </c>
      <c r="C130" s="28" t="s">
        <v>158</v>
      </c>
      <c r="D130" s="29" t="s">
        <v>140</v>
      </c>
      <c r="E130" s="30">
        <v>1</v>
      </c>
      <c r="F130" s="30"/>
      <c r="G130" s="30"/>
      <c r="H130" s="31"/>
      <c r="I130" s="30"/>
      <c r="J130" s="10">
        <f>SUM(F130:I130)*9%</f>
        <v>0</v>
      </c>
      <c r="K130" s="10">
        <f>SUM(F130:J130)</f>
        <v>0</v>
      </c>
      <c r="L130" s="10">
        <f>K130*E130</f>
        <v>0</v>
      </c>
      <c r="M130" s="38"/>
    </row>
    <row r="131" s="1" customFormat="1" ht="47" customHeight="1" spans="1:13">
      <c r="A131" s="8">
        <f>IF(D131&lt;&gt;"",COUNTA($D$4:D131),"")</f>
        <v>105</v>
      </c>
      <c r="B131" s="27" t="s">
        <v>145</v>
      </c>
      <c r="C131" s="28" t="s">
        <v>159</v>
      </c>
      <c r="D131" s="29" t="s">
        <v>140</v>
      </c>
      <c r="E131" s="30">
        <v>3</v>
      </c>
      <c r="F131" s="30"/>
      <c r="G131" s="30"/>
      <c r="H131" s="31"/>
      <c r="I131" s="30"/>
      <c r="J131" s="10">
        <f>SUM(F131:I131)*9%</f>
        <v>0</v>
      </c>
      <c r="K131" s="10">
        <f>SUM(F131:J131)</f>
        <v>0</v>
      </c>
      <c r="L131" s="10">
        <f>K131*E131</f>
        <v>0</v>
      </c>
      <c r="M131" s="38"/>
    </row>
    <row r="132" customFormat="1" ht="27" customHeight="1" spans="1:13">
      <c r="A132" s="8"/>
      <c r="B132" s="19" t="s">
        <v>46</v>
      </c>
      <c r="C132" s="20"/>
      <c r="D132" s="8"/>
      <c r="E132" s="10"/>
      <c r="F132" s="10"/>
      <c r="G132" s="10"/>
      <c r="H132" s="11"/>
      <c r="I132" s="10"/>
      <c r="J132" s="10"/>
      <c r="K132" s="10"/>
      <c r="L132" s="10">
        <f>SUM(L20:L131)</f>
        <v>0</v>
      </c>
      <c r="M132" s="37"/>
    </row>
    <row r="133" ht="27" customHeight="1" spans="1:13">
      <c r="A133" s="21"/>
      <c r="B133" s="22" t="s">
        <v>6</v>
      </c>
      <c r="C133" s="21"/>
      <c r="D133" s="21"/>
      <c r="E133" s="24"/>
      <c r="F133" s="24"/>
      <c r="G133" s="24"/>
      <c r="H133" s="25"/>
      <c r="I133" s="24"/>
      <c r="J133" s="24"/>
      <c r="K133" s="40"/>
      <c r="L133" s="40"/>
      <c r="M133" s="41"/>
    </row>
    <row r="134" ht="27" customHeight="1" spans="1:13">
      <c r="A134" s="8">
        <f>IF(D134&lt;&gt;"",COUNTA($D$4:D134),"")</f>
        <v>106</v>
      </c>
      <c r="B134" s="9" t="s">
        <v>160</v>
      </c>
      <c r="C134" s="18" t="s">
        <v>161</v>
      </c>
      <c r="D134" s="8" t="s">
        <v>36</v>
      </c>
      <c r="E134" s="10">
        <v>1</v>
      </c>
      <c r="F134" s="10"/>
      <c r="G134" s="10"/>
      <c r="H134" s="11"/>
      <c r="I134" s="10"/>
      <c r="J134" s="10">
        <f t="shared" ref="J134:J167" si="24">SUM(F134:I134)*9%</f>
        <v>0</v>
      </c>
      <c r="K134" s="10">
        <f t="shared" ref="K134:K167" si="25">SUM(F134:J134)</f>
        <v>0</v>
      </c>
      <c r="L134" s="10">
        <f t="shared" ref="L134:L167" si="26">K134*E134</f>
        <v>0</v>
      </c>
      <c r="M134" s="37"/>
    </row>
    <row r="135" ht="27" customHeight="1" spans="1:13">
      <c r="A135" s="8">
        <f>IF(D135&lt;&gt;"",COUNTA($D$4:D135),"")</f>
        <v>107</v>
      </c>
      <c r="B135" s="9" t="s">
        <v>160</v>
      </c>
      <c r="C135" s="18" t="s">
        <v>162</v>
      </c>
      <c r="D135" s="8" t="s">
        <v>36</v>
      </c>
      <c r="E135" s="10">
        <v>1</v>
      </c>
      <c r="F135" s="10"/>
      <c r="G135" s="10"/>
      <c r="H135" s="11"/>
      <c r="I135" s="10"/>
      <c r="J135" s="10">
        <f t="shared" si="24"/>
        <v>0</v>
      </c>
      <c r="K135" s="10">
        <f t="shared" si="25"/>
        <v>0</v>
      </c>
      <c r="L135" s="10">
        <f t="shared" si="26"/>
        <v>0</v>
      </c>
      <c r="M135" s="37"/>
    </row>
    <row r="136" ht="27" customHeight="1" spans="1:13">
      <c r="A136" s="8">
        <f>IF(D136&lt;&gt;"",COUNTA($D$4:D136),"")</f>
        <v>108</v>
      </c>
      <c r="B136" s="9" t="s">
        <v>160</v>
      </c>
      <c r="C136" s="18" t="s">
        <v>163</v>
      </c>
      <c r="D136" s="8" t="s">
        <v>36</v>
      </c>
      <c r="E136" s="10">
        <v>1</v>
      </c>
      <c r="F136" s="10"/>
      <c r="G136" s="10"/>
      <c r="H136" s="11"/>
      <c r="I136" s="10"/>
      <c r="J136" s="10">
        <f t="shared" si="24"/>
        <v>0</v>
      </c>
      <c r="K136" s="10">
        <f t="shared" si="25"/>
        <v>0</v>
      </c>
      <c r="L136" s="10">
        <f t="shared" si="26"/>
        <v>0</v>
      </c>
      <c r="M136" s="37"/>
    </row>
    <row r="137" ht="27" customHeight="1" spans="1:13">
      <c r="A137" s="8">
        <f>IF(D137&lt;&gt;"",COUNTA($D$4:D137),"")</f>
        <v>109</v>
      </c>
      <c r="B137" s="9" t="s">
        <v>160</v>
      </c>
      <c r="C137" s="18" t="s">
        <v>164</v>
      </c>
      <c r="D137" s="8" t="s">
        <v>36</v>
      </c>
      <c r="E137" s="10">
        <v>1</v>
      </c>
      <c r="F137" s="10"/>
      <c r="G137" s="10"/>
      <c r="H137" s="11"/>
      <c r="I137" s="10"/>
      <c r="J137" s="10">
        <f t="shared" si="24"/>
        <v>0</v>
      </c>
      <c r="K137" s="10">
        <f t="shared" si="25"/>
        <v>0</v>
      </c>
      <c r="L137" s="10">
        <f t="shared" si="26"/>
        <v>0</v>
      </c>
      <c r="M137" s="37"/>
    </row>
    <row r="138" ht="27" customHeight="1" spans="1:13">
      <c r="A138" s="8">
        <f>IF(D138&lt;&gt;"",COUNTA($D$4:D138),"")</f>
        <v>110</v>
      </c>
      <c r="B138" s="9" t="s">
        <v>165</v>
      </c>
      <c r="C138" s="18"/>
      <c r="D138" s="8" t="s">
        <v>36</v>
      </c>
      <c r="E138" s="10">
        <v>1</v>
      </c>
      <c r="F138" s="10"/>
      <c r="G138" s="10"/>
      <c r="H138" s="11"/>
      <c r="I138" s="10"/>
      <c r="J138" s="10">
        <f t="shared" si="24"/>
        <v>0</v>
      </c>
      <c r="K138" s="10">
        <f t="shared" si="25"/>
        <v>0</v>
      </c>
      <c r="L138" s="10">
        <f t="shared" si="26"/>
        <v>0</v>
      </c>
      <c r="M138" s="37"/>
    </row>
    <row r="139" ht="27" customHeight="1" spans="1:13">
      <c r="A139" s="8">
        <f>IF(D139&lt;&gt;"",COUNTA($D$4:D139),"")</f>
        <v>111</v>
      </c>
      <c r="B139" s="9" t="s">
        <v>166</v>
      </c>
      <c r="C139" s="18" t="s">
        <v>167</v>
      </c>
      <c r="D139" s="8" t="s">
        <v>36</v>
      </c>
      <c r="E139" s="10">
        <v>2</v>
      </c>
      <c r="F139" s="10"/>
      <c r="G139" s="10"/>
      <c r="H139" s="11"/>
      <c r="I139" s="10"/>
      <c r="J139" s="10">
        <f t="shared" si="24"/>
        <v>0</v>
      </c>
      <c r="K139" s="10">
        <f t="shared" si="25"/>
        <v>0</v>
      </c>
      <c r="L139" s="10">
        <f t="shared" si="26"/>
        <v>0</v>
      </c>
      <c r="M139" s="37"/>
    </row>
    <row r="140" ht="27" customHeight="1" spans="1:13">
      <c r="A140" s="8">
        <f>IF(D140&lt;&gt;"",COUNTA($D$4:D140),"")</f>
        <v>112</v>
      </c>
      <c r="B140" s="9" t="s">
        <v>168</v>
      </c>
      <c r="C140" s="18" t="s">
        <v>169</v>
      </c>
      <c r="D140" s="8" t="s">
        <v>36</v>
      </c>
      <c r="E140" s="10">
        <v>2</v>
      </c>
      <c r="F140" s="10"/>
      <c r="G140" s="10"/>
      <c r="H140" s="11"/>
      <c r="I140" s="10"/>
      <c r="J140" s="10">
        <f t="shared" si="24"/>
        <v>0</v>
      </c>
      <c r="K140" s="10">
        <f t="shared" si="25"/>
        <v>0</v>
      </c>
      <c r="L140" s="10">
        <f t="shared" si="26"/>
        <v>0</v>
      </c>
      <c r="M140" s="37"/>
    </row>
    <row r="141" ht="27" customHeight="1" spans="1:13">
      <c r="A141" s="8">
        <f>IF(D141&lt;&gt;"",COUNTA($D$4:D141),"")</f>
        <v>113</v>
      </c>
      <c r="B141" s="9" t="s">
        <v>170</v>
      </c>
      <c r="C141" s="8"/>
      <c r="D141" s="8" t="s">
        <v>36</v>
      </c>
      <c r="E141" s="10">
        <f>20+37</f>
        <v>57</v>
      </c>
      <c r="F141" s="10"/>
      <c r="G141" s="10"/>
      <c r="H141" s="11"/>
      <c r="I141" s="10"/>
      <c r="J141" s="10">
        <f t="shared" si="24"/>
        <v>0</v>
      </c>
      <c r="K141" s="10">
        <f t="shared" si="25"/>
        <v>0</v>
      </c>
      <c r="L141" s="10">
        <f t="shared" si="26"/>
        <v>0</v>
      </c>
      <c r="M141" s="37"/>
    </row>
    <row r="142" ht="27" customHeight="1" spans="1:13">
      <c r="A142" s="8">
        <f>IF(D142&lt;&gt;"",COUNTA($D$4:D142),"")</f>
        <v>114</v>
      </c>
      <c r="B142" s="9" t="s">
        <v>171</v>
      </c>
      <c r="C142" s="8"/>
      <c r="D142" s="8" t="s">
        <v>36</v>
      </c>
      <c r="E142" s="10">
        <f>107+37</f>
        <v>144</v>
      </c>
      <c r="F142" s="10"/>
      <c r="G142" s="10"/>
      <c r="H142" s="11"/>
      <c r="I142" s="10"/>
      <c r="J142" s="10">
        <f t="shared" si="24"/>
        <v>0</v>
      </c>
      <c r="K142" s="10">
        <f t="shared" si="25"/>
        <v>0</v>
      </c>
      <c r="L142" s="10">
        <f t="shared" si="26"/>
        <v>0</v>
      </c>
      <c r="M142" s="37"/>
    </row>
    <row r="143" ht="27" customHeight="1" spans="1:13">
      <c r="A143" s="8">
        <f>IF(D143&lt;&gt;"",COUNTA($D$4:D143),"")</f>
        <v>115</v>
      </c>
      <c r="B143" s="9" t="s">
        <v>172</v>
      </c>
      <c r="C143" s="8"/>
      <c r="D143" s="8" t="s">
        <v>36</v>
      </c>
      <c r="E143" s="10">
        <v>18</v>
      </c>
      <c r="F143" s="10"/>
      <c r="G143" s="10"/>
      <c r="H143" s="11"/>
      <c r="I143" s="10"/>
      <c r="J143" s="10">
        <f t="shared" si="24"/>
        <v>0</v>
      </c>
      <c r="K143" s="10">
        <f t="shared" si="25"/>
        <v>0</v>
      </c>
      <c r="L143" s="10">
        <f t="shared" si="26"/>
        <v>0</v>
      </c>
      <c r="M143" s="37"/>
    </row>
    <row r="144" ht="27" customHeight="1" spans="1:13">
      <c r="A144" s="8">
        <f>IF(D144&lt;&gt;"",COUNTA($D$4:D144),"")</f>
        <v>116</v>
      </c>
      <c r="B144" s="9" t="s">
        <v>173</v>
      </c>
      <c r="C144" s="8"/>
      <c r="D144" s="8" t="s">
        <v>45</v>
      </c>
      <c r="E144" s="10">
        <v>177.34</v>
      </c>
      <c r="F144" s="10"/>
      <c r="G144" s="10"/>
      <c r="H144" s="11"/>
      <c r="I144" s="10"/>
      <c r="J144" s="10">
        <f t="shared" si="24"/>
        <v>0</v>
      </c>
      <c r="K144" s="10">
        <f t="shared" si="25"/>
        <v>0</v>
      </c>
      <c r="L144" s="10">
        <f t="shared" si="26"/>
        <v>0</v>
      </c>
      <c r="M144" s="37"/>
    </row>
    <row r="145" ht="27" customHeight="1" spans="1:13">
      <c r="A145" s="8">
        <f>IF(D145&lt;&gt;"",COUNTA($D$4:D145),"")</f>
        <v>117</v>
      </c>
      <c r="B145" s="9" t="s">
        <v>174</v>
      </c>
      <c r="C145" s="8"/>
      <c r="D145" s="8" t="s">
        <v>36</v>
      </c>
      <c r="E145" s="10">
        <v>24</v>
      </c>
      <c r="F145" s="10"/>
      <c r="G145" s="10"/>
      <c r="H145" s="11"/>
      <c r="I145" s="10"/>
      <c r="J145" s="10">
        <f t="shared" si="24"/>
        <v>0</v>
      </c>
      <c r="K145" s="10">
        <f t="shared" si="25"/>
        <v>0</v>
      </c>
      <c r="L145" s="10">
        <f t="shared" si="26"/>
        <v>0</v>
      </c>
      <c r="M145" s="37"/>
    </row>
    <row r="146" ht="27" customHeight="1" spans="1:13">
      <c r="A146" s="8">
        <f>IF(D146&lt;&gt;"",COUNTA($D$4:D146),"")</f>
        <v>118</v>
      </c>
      <c r="B146" s="9" t="s">
        <v>175</v>
      </c>
      <c r="C146" s="8"/>
      <c r="D146" s="8" t="s">
        <v>36</v>
      </c>
      <c r="E146" s="10">
        <v>1</v>
      </c>
      <c r="F146" s="10"/>
      <c r="G146" s="10"/>
      <c r="H146" s="11"/>
      <c r="I146" s="10"/>
      <c r="J146" s="10">
        <f t="shared" si="24"/>
        <v>0</v>
      </c>
      <c r="K146" s="10">
        <f t="shared" si="25"/>
        <v>0</v>
      </c>
      <c r="L146" s="10">
        <f t="shared" si="26"/>
        <v>0</v>
      </c>
      <c r="M146" s="37"/>
    </row>
    <row r="147" ht="27" customHeight="1" spans="1:13">
      <c r="A147" s="8">
        <f>IF(D147&lt;&gt;"",COUNTA($D$4:D147),"")</f>
        <v>119</v>
      </c>
      <c r="B147" s="9" t="s">
        <v>176</v>
      </c>
      <c r="C147" s="8"/>
      <c r="D147" s="8" t="s">
        <v>36</v>
      </c>
      <c r="E147" s="10">
        <v>3</v>
      </c>
      <c r="F147" s="10"/>
      <c r="G147" s="10"/>
      <c r="H147" s="11"/>
      <c r="I147" s="10"/>
      <c r="J147" s="10">
        <f t="shared" si="24"/>
        <v>0</v>
      </c>
      <c r="K147" s="10">
        <f t="shared" si="25"/>
        <v>0</v>
      </c>
      <c r="L147" s="10">
        <f t="shared" si="26"/>
        <v>0</v>
      </c>
      <c r="M147" s="37"/>
    </row>
    <row r="148" ht="27" customHeight="1" spans="1:13">
      <c r="A148" s="8">
        <f>IF(D148&lt;&gt;"",COUNTA($D$4:D148),"")</f>
        <v>120</v>
      </c>
      <c r="B148" s="9" t="s">
        <v>177</v>
      </c>
      <c r="C148" s="8"/>
      <c r="D148" s="8" t="s">
        <v>36</v>
      </c>
      <c r="E148" s="10">
        <v>13</v>
      </c>
      <c r="F148" s="10"/>
      <c r="G148" s="10"/>
      <c r="H148" s="11"/>
      <c r="I148" s="10"/>
      <c r="J148" s="10">
        <f t="shared" si="24"/>
        <v>0</v>
      </c>
      <c r="K148" s="10">
        <f t="shared" si="25"/>
        <v>0</v>
      </c>
      <c r="L148" s="10">
        <f t="shared" si="26"/>
        <v>0</v>
      </c>
      <c r="M148" s="37"/>
    </row>
    <row r="149" ht="27" customHeight="1" spans="1:13">
      <c r="A149" s="8">
        <f>IF(D149&lt;&gt;"",COUNTA($D$4:D149),"")</f>
        <v>121</v>
      </c>
      <c r="B149" s="9" t="s">
        <v>178</v>
      </c>
      <c r="C149" s="8"/>
      <c r="D149" s="8" t="s">
        <v>36</v>
      </c>
      <c r="E149" s="10">
        <v>11</v>
      </c>
      <c r="F149" s="10"/>
      <c r="G149" s="10"/>
      <c r="H149" s="11"/>
      <c r="I149" s="10"/>
      <c r="J149" s="10">
        <f t="shared" si="24"/>
        <v>0</v>
      </c>
      <c r="K149" s="10">
        <f t="shared" si="25"/>
        <v>0</v>
      </c>
      <c r="L149" s="10">
        <f t="shared" si="26"/>
        <v>0</v>
      </c>
      <c r="M149" s="37"/>
    </row>
    <row r="150" ht="27" customHeight="1" spans="1:13">
      <c r="A150" s="8">
        <f>IF(D150&lt;&gt;"",COUNTA($D$4:D150),"")</f>
        <v>122</v>
      </c>
      <c r="B150" s="9" t="s">
        <v>179</v>
      </c>
      <c r="C150" s="8"/>
      <c r="D150" s="8" t="s">
        <v>36</v>
      </c>
      <c r="E150" s="10">
        <v>1</v>
      </c>
      <c r="F150" s="10"/>
      <c r="G150" s="10"/>
      <c r="H150" s="11"/>
      <c r="I150" s="10"/>
      <c r="J150" s="10">
        <f t="shared" si="24"/>
        <v>0</v>
      </c>
      <c r="K150" s="10">
        <f t="shared" si="25"/>
        <v>0</v>
      </c>
      <c r="L150" s="10">
        <f t="shared" si="26"/>
        <v>0</v>
      </c>
      <c r="M150" s="37"/>
    </row>
    <row r="151" ht="27" customHeight="1" spans="1:13">
      <c r="A151" s="8">
        <f>IF(D151&lt;&gt;"",COUNTA($D$4:D151),"")</f>
        <v>123</v>
      </c>
      <c r="B151" s="9" t="s">
        <v>180</v>
      </c>
      <c r="C151" s="8"/>
      <c r="D151" s="8" t="s">
        <v>36</v>
      </c>
      <c r="E151" s="10">
        <v>8</v>
      </c>
      <c r="F151" s="10"/>
      <c r="G151" s="10"/>
      <c r="H151" s="11"/>
      <c r="I151" s="10"/>
      <c r="J151" s="10">
        <f t="shared" si="24"/>
        <v>0</v>
      </c>
      <c r="K151" s="10">
        <f t="shared" si="25"/>
        <v>0</v>
      </c>
      <c r="L151" s="10">
        <f t="shared" si="26"/>
        <v>0</v>
      </c>
      <c r="M151" s="37"/>
    </row>
    <row r="152" ht="27" customHeight="1" spans="1:13">
      <c r="A152" s="8">
        <f>IF(D152&lt;&gt;"",COUNTA($D$4:D152),"")</f>
        <v>124</v>
      </c>
      <c r="B152" s="9" t="s">
        <v>181</v>
      </c>
      <c r="C152" s="8"/>
      <c r="D152" s="8" t="s">
        <v>36</v>
      </c>
      <c r="E152" s="10">
        <v>1</v>
      </c>
      <c r="F152" s="10"/>
      <c r="G152" s="10"/>
      <c r="H152" s="11"/>
      <c r="I152" s="10"/>
      <c r="J152" s="10">
        <f t="shared" si="24"/>
        <v>0</v>
      </c>
      <c r="K152" s="10">
        <f t="shared" si="25"/>
        <v>0</v>
      </c>
      <c r="L152" s="10">
        <f t="shared" si="26"/>
        <v>0</v>
      </c>
      <c r="M152" s="37"/>
    </row>
    <row r="153" ht="27" customHeight="1" spans="1:13">
      <c r="A153" s="8">
        <f>IF(D153&lt;&gt;"",COUNTA($D$4:D153),"")</f>
        <v>125</v>
      </c>
      <c r="B153" s="9" t="s">
        <v>182</v>
      </c>
      <c r="C153" s="8"/>
      <c r="D153" s="8" t="s">
        <v>36</v>
      </c>
      <c r="E153" s="10">
        <v>10</v>
      </c>
      <c r="F153" s="10"/>
      <c r="G153" s="10"/>
      <c r="H153" s="11"/>
      <c r="I153" s="10"/>
      <c r="J153" s="10">
        <f t="shared" si="24"/>
        <v>0</v>
      </c>
      <c r="K153" s="10">
        <f t="shared" si="25"/>
        <v>0</v>
      </c>
      <c r="L153" s="10">
        <f t="shared" si="26"/>
        <v>0</v>
      </c>
      <c r="M153" s="37"/>
    </row>
    <row r="154" ht="27" customHeight="1" spans="1:13">
      <c r="A154" s="8">
        <f>IF(D154&lt;&gt;"",COUNTA($D$4:D154),"")</f>
        <v>126</v>
      </c>
      <c r="B154" s="9" t="s">
        <v>183</v>
      </c>
      <c r="C154" s="8"/>
      <c r="D154" s="8" t="s">
        <v>36</v>
      </c>
      <c r="E154" s="10">
        <f>73-5+59</f>
        <v>127</v>
      </c>
      <c r="F154" s="10"/>
      <c r="G154" s="10"/>
      <c r="H154" s="11"/>
      <c r="I154" s="10"/>
      <c r="J154" s="10">
        <f t="shared" si="24"/>
        <v>0</v>
      </c>
      <c r="K154" s="10">
        <f t="shared" si="25"/>
        <v>0</v>
      </c>
      <c r="L154" s="10">
        <f t="shared" si="26"/>
        <v>0</v>
      </c>
      <c r="M154" s="37"/>
    </row>
    <row r="155" ht="27" customHeight="1" spans="1:13">
      <c r="A155" s="8">
        <f>IF(D155&lt;&gt;"",COUNTA($D$4:D155),"")</f>
        <v>127</v>
      </c>
      <c r="B155" s="9" t="s">
        <v>184</v>
      </c>
      <c r="C155" s="8"/>
      <c r="D155" s="8" t="s">
        <v>36</v>
      </c>
      <c r="E155" s="10">
        <v>2</v>
      </c>
      <c r="F155" s="10"/>
      <c r="G155" s="10"/>
      <c r="H155" s="11"/>
      <c r="I155" s="10"/>
      <c r="J155" s="10">
        <f t="shared" si="24"/>
        <v>0</v>
      </c>
      <c r="K155" s="10">
        <f t="shared" si="25"/>
        <v>0</v>
      </c>
      <c r="L155" s="10">
        <f t="shared" si="26"/>
        <v>0</v>
      </c>
      <c r="M155" s="37"/>
    </row>
    <row r="156" ht="27" customHeight="1" spans="1:13">
      <c r="A156" s="8">
        <f>IF(D156&lt;&gt;"",COUNTA($D$4:D156),"")</f>
        <v>128</v>
      </c>
      <c r="B156" s="9" t="s">
        <v>185</v>
      </c>
      <c r="C156" s="8"/>
      <c r="D156" s="8" t="s">
        <v>36</v>
      </c>
      <c r="E156" s="10">
        <v>26</v>
      </c>
      <c r="F156" s="10"/>
      <c r="G156" s="10"/>
      <c r="H156" s="11"/>
      <c r="I156" s="10"/>
      <c r="J156" s="10">
        <f t="shared" si="24"/>
        <v>0</v>
      </c>
      <c r="K156" s="10">
        <f t="shared" si="25"/>
        <v>0</v>
      </c>
      <c r="L156" s="10">
        <f t="shared" si="26"/>
        <v>0</v>
      </c>
      <c r="M156" s="37"/>
    </row>
    <row r="157" ht="27" customHeight="1" spans="1:13">
      <c r="A157" s="8">
        <f>IF(D157&lt;&gt;"",COUNTA($D$4:D157),"")</f>
        <v>129</v>
      </c>
      <c r="B157" s="9" t="s">
        <v>186</v>
      </c>
      <c r="C157" s="8"/>
      <c r="D157" s="8" t="s">
        <v>36</v>
      </c>
      <c r="E157" s="10">
        <v>8</v>
      </c>
      <c r="F157" s="10"/>
      <c r="G157" s="10"/>
      <c r="H157" s="11"/>
      <c r="I157" s="10"/>
      <c r="J157" s="10">
        <f t="shared" si="24"/>
        <v>0</v>
      </c>
      <c r="K157" s="10">
        <f t="shared" si="25"/>
        <v>0</v>
      </c>
      <c r="L157" s="10">
        <f t="shared" si="26"/>
        <v>0</v>
      </c>
      <c r="M157" s="37"/>
    </row>
    <row r="158" ht="27" customHeight="1" spans="1:13">
      <c r="A158" s="8">
        <f>IF(D158&lt;&gt;"",COUNTA($D$4:D158),"")</f>
        <v>130</v>
      </c>
      <c r="B158" s="9" t="s">
        <v>187</v>
      </c>
      <c r="C158" s="8"/>
      <c r="D158" s="8" t="s">
        <v>36</v>
      </c>
      <c r="E158" s="10">
        <v>5</v>
      </c>
      <c r="F158" s="10"/>
      <c r="G158" s="10"/>
      <c r="H158" s="11"/>
      <c r="I158" s="10"/>
      <c r="J158" s="10">
        <f t="shared" si="24"/>
        <v>0</v>
      </c>
      <c r="K158" s="10">
        <f t="shared" si="25"/>
        <v>0</v>
      </c>
      <c r="L158" s="10">
        <f t="shared" si="26"/>
        <v>0</v>
      </c>
      <c r="M158" s="37"/>
    </row>
    <row r="159" ht="27" customHeight="1" spans="1:13">
      <c r="A159" s="8">
        <f>IF(D159&lt;&gt;"",COUNTA($D$4:D159),"")</f>
        <v>131</v>
      </c>
      <c r="B159" s="9" t="s">
        <v>188</v>
      </c>
      <c r="C159" s="8"/>
      <c r="D159" s="8" t="s">
        <v>36</v>
      </c>
      <c r="E159" s="10">
        <v>2</v>
      </c>
      <c r="F159" s="10"/>
      <c r="G159" s="10"/>
      <c r="H159" s="11"/>
      <c r="I159" s="10"/>
      <c r="J159" s="10">
        <f t="shared" si="24"/>
        <v>0</v>
      </c>
      <c r="K159" s="10">
        <f t="shared" si="25"/>
        <v>0</v>
      </c>
      <c r="L159" s="10">
        <f t="shared" si="26"/>
        <v>0</v>
      </c>
      <c r="M159" s="37"/>
    </row>
    <row r="160" ht="27" customHeight="1" spans="1:13">
      <c r="A160" s="8">
        <f>IF(D160&lt;&gt;"",COUNTA($D$4:D160),"")</f>
        <v>132</v>
      </c>
      <c r="B160" s="9" t="s">
        <v>189</v>
      </c>
      <c r="C160" s="8"/>
      <c r="D160" s="8" t="s">
        <v>36</v>
      </c>
      <c r="E160" s="10">
        <v>5</v>
      </c>
      <c r="F160" s="10"/>
      <c r="G160" s="10"/>
      <c r="H160" s="11"/>
      <c r="I160" s="10"/>
      <c r="J160" s="10">
        <f t="shared" si="24"/>
        <v>0</v>
      </c>
      <c r="K160" s="10">
        <f t="shared" si="25"/>
        <v>0</v>
      </c>
      <c r="L160" s="10">
        <f t="shared" si="26"/>
        <v>0</v>
      </c>
      <c r="M160" s="37"/>
    </row>
    <row r="161" ht="27" customHeight="1" spans="1:13">
      <c r="A161" s="8">
        <f>IF(D161&lt;&gt;"",COUNTA($D$4:D161),"")</f>
        <v>133</v>
      </c>
      <c r="B161" s="9" t="s">
        <v>190</v>
      </c>
      <c r="C161" s="8"/>
      <c r="D161" s="8" t="s">
        <v>36</v>
      </c>
      <c r="E161" s="10">
        <v>4</v>
      </c>
      <c r="F161" s="10"/>
      <c r="G161" s="10"/>
      <c r="H161" s="11"/>
      <c r="I161" s="10"/>
      <c r="J161" s="10">
        <f t="shared" si="24"/>
        <v>0</v>
      </c>
      <c r="K161" s="10">
        <f t="shared" si="25"/>
        <v>0</v>
      </c>
      <c r="L161" s="10">
        <f t="shared" si="26"/>
        <v>0</v>
      </c>
      <c r="M161" s="37"/>
    </row>
    <row r="162" ht="27" customHeight="1" spans="1:13">
      <c r="A162" s="8">
        <f>IF(D162&lt;&gt;"",COUNTA($D$4:D162),"")</f>
        <v>134</v>
      </c>
      <c r="B162" s="9" t="s">
        <v>191</v>
      </c>
      <c r="C162" s="8"/>
      <c r="D162" s="8" t="s">
        <v>36</v>
      </c>
      <c r="E162" s="10">
        <v>5</v>
      </c>
      <c r="F162" s="10"/>
      <c r="G162" s="10"/>
      <c r="H162" s="11"/>
      <c r="I162" s="10"/>
      <c r="J162" s="10">
        <f t="shared" si="24"/>
        <v>0</v>
      </c>
      <c r="K162" s="10">
        <f t="shared" si="25"/>
        <v>0</v>
      </c>
      <c r="L162" s="10">
        <f t="shared" si="26"/>
        <v>0</v>
      </c>
      <c r="M162" s="37"/>
    </row>
    <row r="163" ht="27" customHeight="1" spans="1:13">
      <c r="A163" s="8">
        <f>IF(D163&lt;&gt;"",COUNTA($D$4:D163),"")</f>
        <v>135</v>
      </c>
      <c r="B163" s="9" t="s">
        <v>192</v>
      </c>
      <c r="C163" s="8"/>
      <c r="D163" s="8" t="s">
        <v>36</v>
      </c>
      <c r="E163" s="10">
        <v>6</v>
      </c>
      <c r="F163" s="10"/>
      <c r="G163" s="10"/>
      <c r="H163" s="11"/>
      <c r="I163" s="10"/>
      <c r="J163" s="10">
        <f t="shared" si="24"/>
        <v>0</v>
      </c>
      <c r="K163" s="10">
        <f t="shared" si="25"/>
        <v>0</v>
      </c>
      <c r="L163" s="10">
        <f t="shared" si="26"/>
        <v>0</v>
      </c>
      <c r="M163" s="37"/>
    </row>
    <row r="164" ht="27" customHeight="1" spans="1:13">
      <c r="A164" s="8">
        <f>IF(D164&lt;&gt;"",COUNTA($D$4:D164),"")</f>
        <v>136</v>
      </c>
      <c r="B164" s="9" t="s">
        <v>193</v>
      </c>
      <c r="C164" s="8"/>
      <c r="D164" s="8" t="s">
        <v>36</v>
      </c>
      <c r="E164" s="10">
        <v>33</v>
      </c>
      <c r="F164" s="10"/>
      <c r="G164" s="10"/>
      <c r="H164" s="11"/>
      <c r="I164" s="10"/>
      <c r="J164" s="10">
        <f t="shared" si="24"/>
        <v>0</v>
      </c>
      <c r="K164" s="10">
        <f t="shared" si="25"/>
        <v>0</v>
      </c>
      <c r="L164" s="10">
        <f t="shared" si="26"/>
        <v>0</v>
      </c>
      <c r="M164" s="37"/>
    </row>
    <row r="165" ht="27" customHeight="1" spans="1:13">
      <c r="A165" s="8">
        <f>IF(D165&lt;&gt;"",COUNTA($D$4:D165),"")</f>
        <v>137</v>
      </c>
      <c r="B165" s="9" t="s">
        <v>194</v>
      </c>
      <c r="C165" s="8"/>
      <c r="D165" s="8" t="s">
        <v>28</v>
      </c>
      <c r="E165" s="10">
        <f>513+234.9</f>
        <v>747.9</v>
      </c>
      <c r="F165" s="10"/>
      <c r="G165" s="10"/>
      <c r="H165" s="11"/>
      <c r="I165" s="10"/>
      <c r="J165" s="10">
        <f t="shared" si="24"/>
        <v>0</v>
      </c>
      <c r="K165" s="10">
        <f t="shared" si="25"/>
        <v>0</v>
      </c>
      <c r="L165" s="10">
        <f t="shared" si="26"/>
        <v>0</v>
      </c>
      <c r="M165" s="37"/>
    </row>
    <row r="166" ht="27" customHeight="1" spans="1:13">
      <c r="A166" s="8">
        <f>IF(D166&lt;&gt;"",COUNTA($D$4:D166),"")</f>
        <v>138</v>
      </c>
      <c r="B166" s="9" t="s">
        <v>195</v>
      </c>
      <c r="C166" s="8"/>
      <c r="D166" s="8" t="s">
        <v>36</v>
      </c>
      <c r="E166" s="10">
        <v>4</v>
      </c>
      <c r="F166" s="10"/>
      <c r="G166" s="10"/>
      <c r="H166" s="11"/>
      <c r="I166" s="10"/>
      <c r="J166" s="10">
        <f t="shared" si="24"/>
        <v>0</v>
      </c>
      <c r="K166" s="10">
        <f t="shared" si="25"/>
        <v>0</v>
      </c>
      <c r="L166" s="10">
        <f t="shared" si="26"/>
        <v>0</v>
      </c>
      <c r="M166" s="37"/>
    </row>
    <row r="167" ht="27" customHeight="1" spans="1:13">
      <c r="A167" s="8">
        <f>IF(D167&lt;&gt;"",COUNTA($D$4:D167),"")</f>
        <v>139</v>
      </c>
      <c r="B167" s="9" t="s">
        <v>196</v>
      </c>
      <c r="C167" s="8"/>
      <c r="D167" s="8" t="s">
        <v>36</v>
      </c>
      <c r="E167" s="10">
        <v>2</v>
      </c>
      <c r="F167" s="10"/>
      <c r="G167" s="10"/>
      <c r="H167" s="11"/>
      <c r="I167" s="10"/>
      <c r="J167" s="10">
        <f t="shared" si="24"/>
        <v>0</v>
      </c>
      <c r="K167" s="10">
        <f t="shared" si="25"/>
        <v>0</v>
      </c>
      <c r="L167" s="10">
        <f t="shared" si="26"/>
        <v>0</v>
      </c>
      <c r="M167" s="37"/>
    </row>
    <row r="168" ht="27" customHeight="1" spans="1:13">
      <c r="A168" s="8"/>
      <c r="B168" s="19" t="s">
        <v>46</v>
      </c>
      <c r="C168" s="20"/>
      <c r="D168" s="8"/>
      <c r="E168" s="10"/>
      <c r="F168" s="10"/>
      <c r="G168" s="10"/>
      <c r="H168" s="11"/>
      <c r="I168" s="10"/>
      <c r="J168" s="10"/>
      <c r="K168" s="10"/>
      <c r="L168" s="10">
        <f>SUM(L134:L167)</f>
        <v>0</v>
      </c>
      <c r="M168" s="37"/>
    </row>
    <row r="169" ht="27" customHeight="1" spans="1:13">
      <c r="A169" s="21" t="str">
        <f>IF(D169&lt;&gt;"",COUNTA($D$4:D169),"")</f>
        <v/>
      </c>
      <c r="B169" s="22" t="s">
        <v>197</v>
      </c>
      <c r="C169" s="21"/>
      <c r="D169" s="21"/>
      <c r="E169" s="24"/>
      <c r="F169" s="24"/>
      <c r="G169" s="24"/>
      <c r="H169" s="25"/>
      <c r="I169" s="24"/>
      <c r="J169" s="24"/>
      <c r="K169" s="40"/>
      <c r="L169" s="40"/>
      <c r="M169" s="41"/>
    </row>
    <row r="170" ht="27" customHeight="1" spans="1:13">
      <c r="A170" s="8">
        <f>IF(D170&lt;&gt;"",COUNTA($D$4:D170),"")</f>
        <v>140</v>
      </c>
      <c r="B170" s="9" t="s">
        <v>198</v>
      </c>
      <c r="C170" s="8"/>
      <c r="D170" s="8" t="s">
        <v>36</v>
      </c>
      <c r="E170" s="10">
        <v>1</v>
      </c>
      <c r="F170" s="10"/>
      <c r="G170" s="10"/>
      <c r="H170" s="11"/>
      <c r="I170" s="10"/>
      <c r="J170" s="10">
        <f t="shared" ref="J170:J177" si="27">SUM(F170:I170)*9%</f>
        <v>0</v>
      </c>
      <c r="K170" s="10">
        <f t="shared" ref="K170:K177" si="28">SUM(F170:J170)</f>
        <v>0</v>
      </c>
      <c r="L170" s="10">
        <f t="shared" ref="L170:L177" si="29">K170*E170</f>
        <v>0</v>
      </c>
      <c r="M170" s="37"/>
    </row>
    <row r="171" ht="27" customHeight="1" spans="1:13">
      <c r="A171" s="8">
        <f>IF(D171&lt;&gt;"",COUNTA($D$4:D171),"")</f>
        <v>141</v>
      </c>
      <c r="B171" s="9" t="s">
        <v>199</v>
      </c>
      <c r="C171" s="8"/>
      <c r="D171" s="8" t="s">
        <v>36</v>
      </c>
      <c r="E171" s="10">
        <v>1</v>
      </c>
      <c r="F171" s="10"/>
      <c r="G171" s="10"/>
      <c r="H171" s="11"/>
      <c r="I171" s="10"/>
      <c r="J171" s="10">
        <f t="shared" si="27"/>
        <v>0</v>
      </c>
      <c r="K171" s="10">
        <f t="shared" si="28"/>
        <v>0</v>
      </c>
      <c r="L171" s="10">
        <f t="shared" si="29"/>
        <v>0</v>
      </c>
      <c r="M171" s="37"/>
    </row>
    <row r="172" ht="27" customHeight="1" spans="1:13">
      <c r="A172" s="8">
        <f>IF(D172&lt;&gt;"",COUNTA($D$4:D172),"")</f>
        <v>142</v>
      </c>
      <c r="B172" s="9" t="s">
        <v>200</v>
      </c>
      <c r="C172" s="8"/>
      <c r="D172" s="8" t="s">
        <v>36</v>
      </c>
      <c r="E172" s="10">
        <v>8</v>
      </c>
      <c r="F172" s="10"/>
      <c r="G172" s="10"/>
      <c r="H172" s="11"/>
      <c r="I172" s="10"/>
      <c r="J172" s="10">
        <f t="shared" si="27"/>
        <v>0</v>
      </c>
      <c r="K172" s="10">
        <f t="shared" si="28"/>
        <v>0</v>
      </c>
      <c r="L172" s="10">
        <f t="shared" si="29"/>
        <v>0</v>
      </c>
      <c r="M172" s="37"/>
    </row>
    <row r="173" ht="27" customHeight="1" spans="1:13">
      <c r="A173" s="8">
        <f>IF(D173&lt;&gt;"",COUNTA($D$4:D173),"")</f>
        <v>143</v>
      </c>
      <c r="B173" s="9" t="s">
        <v>201</v>
      </c>
      <c r="C173" s="8"/>
      <c r="D173" s="8" t="s">
        <v>36</v>
      </c>
      <c r="E173" s="10">
        <v>8</v>
      </c>
      <c r="F173" s="10"/>
      <c r="G173" s="10"/>
      <c r="H173" s="11"/>
      <c r="I173" s="10"/>
      <c r="J173" s="10">
        <f t="shared" si="27"/>
        <v>0</v>
      </c>
      <c r="K173" s="10">
        <f t="shared" si="28"/>
        <v>0</v>
      </c>
      <c r="L173" s="10">
        <f t="shared" si="29"/>
        <v>0</v>
      </c>
      <c r="M173" s="37"/>
    </row>
    <row r="174" ht="27" customHeight="1" spans="1:13">
      <c r="A174" s="8">
        <f>IF(D174&lt;&gt;"",COUNTA($D$4:D174),"")</f>
        <v>144</v>
      </c>
      <c r="B174" s="9" t="s">
        <v>202</v>
      </c>
      <c r="C174" s="8"/>
      <c r="D174" s="8" t="s">
        <v>36</v>
      </c>
      <c r="E174" s="10">
        <v>4</v>
      </c>
      <c r="F174" s="10"/>
      <c r="G174" s="10"/>
      <c r="H174" s="11"/>
      <c r="I174" s="10"/>
      <c r="J174" s="10">
        <f t="shared" si="27"/>
        <v>0</v>
      </c>
      <c r="K174" s="10">
        <f t="shared" si="28"/>
        <v>0</v>
      </c>
      <c r="L174" s="10">
        <f t="shared" si="29"/>
        <v>0</v>
      </c>
      <c r="M174" s="37"/>
    </row>
    <row r="175" ht="27" customHeight="1" spans="1:13">
      <c r="A175" s="8">
        <f>IF(D175&lt;&gt;"",COUNTA($D$4:D175),"")</f>
        <v>145</v>
      </c>
      <c r="B175" s="9" t="s">
        <v>203</v>
      </c>
      <c r="C175" s="8"/>
      <c r="D175" s="8" t="s">
        <v>36</v>
      </c>
      <c r="E175" s="10">
        <v>3</v>
      </c>
      <c r="F175" s="10"/>
      <c r="G175" s="10"/>
      <c r="H175" s="11"/>
      <c r="I175" s="10"/>
      <c r="J175" s="10">
        <f t="shared" si="27"/>
        <v>0</v>
      </c>
      <c r="K175" s="10">
        <f t="shared" si="28"/>
        <v>0</v>
      </c>
      <c r="L175" s="10">
        <f t="shared" si="29"/>
        <v>0</v>
      </c>
      <c r="M175" s="37"/>
    </row>
    <row r="176" ht="27" customHeight="1" spans="1:13">
      <c r="A176" s="8">
        <f>IF(D176&lt;&gt;"",COUNTA($D$4:D176),"")</f>
        <v>146</v>
      </c>
      <c r="B176" s="9" t="s">
        <v>204</v>
      </c>
      <c r="C176" s="8"/>
      <c r="D176" s="8" t="s">
        <v>36</v>
      </c>
      <c r="E176" s="10">
        <v>3</v>
      </c>
      <c r="F176" s="10"/>
      <c r="G176" s="10"/>
      <c r="H176" s="11"/>
      <c r="I176" s="10"/>
      <c r="J176" s="10">
        <f t="shared" si="27"/>
        <v>0</v>
      </c>
      <c r="K176" s="10">
        <f t="shared" si="28"/>
        <v>0</v>
      </c>
      <c r="L176" s="10">
        <f t="shared" si="29"/>
        <v>0</v>
      </c>
      <c r="M176" s="37"/>
    </row>
    <row r="177" ht="27" customHeight="1" spans="1:13">
      <c r="A177" s="8">
        <f>IF(D177&lt;&gt;"",COUNTA($D$4:D177),"")</f>
        <v>147</v>
      </c>
      <c r="B177" s="9" t="s">
        <v>205</v>
      </c>
      <c r="C177" s="8"/>
      <c r="D177" s="8" t="s">
        <v>206</v>
      </c>
      <c r="E177" s="10">
        <v>1</v>
      </c>
      <c r="F177" s="10"/>
      <c r="G177" s="10"/>
      <c r="H177" s="11"/>
      <c r="I177" s="10"/>
      <c r="J177" s="10">
        <f t="shared" si="27"/>
        <v>0</v>
      </c>
      <c r="K177" s="10">
        <f t="shared" si="28"/>
        <v>0</v>
      </c>
      <c r="L177" s="10">
        <f t="shared" si="29"/>
        <v>0</v>
      </c>
      <c r="M177" s="37"/>
    </row>
    <row r="178" ht="27" customHeight="1" spans="1:13">
      <c r="A178" s="8"/>
      <c r="B178" s="19" t="s">
        <v>46</v>
      </c>
      <c r="C178" s="20"/>
      <c r="D178" s="8"/>
      <c r="E178" s="10"/>
      <c r="F178" s="10"/>
      <c r="G178" s="10"/>
      <c r="H178" s="11"/>
      <c r="I178" s="10"/>
      <c r="J178" s="10"/>
      <c r="K178" s="10"/>
      <c r="L178" s="10">
        <f>SUM(L170:L177)</f>
        <v>0</v>
      </c>
      <c r="M178" s="37"/>
    </row>
    <row r="179" ht="27" customHeight="1" spans="1:13">
      <c r="A179" s="21" t="str">
        <f>IF(D179&lt;&gt;"",COUNTA($D$4:D179),"")</f>
        <v/>
      </c>
      <c r="B179" s="22" t="s">
        <v>207</v>
      </c>
      <c r="C179" s="21"/>
      <c r="D179" s="21"/>
      <c r="E179" s="24"/>
      <c r="F179" s="24"/>
      <c r="G179" s="24"/>
      <c r="H179" s="25"/>
      <c r="I179" s="24"/>
      <c r="J179" s="24"/>
      <c r="K179" s="40"/>
      <c r="L179" s="40"/>
      <c r="M179" s="41"/>
    </row>
    <row r="180" ht="36" customHeight="1" spans="1:13">
      <c r="A180" s="8">
        <f>IF(D180&lt;&gt;"",COUNTA($D$4:D180),"")</f>
        <v>148</v>
      </c>
      <c r="B180" s="9" t="s">
        <v>208</v>
      </c>
      <c r="C180" s="17" t="s">
        <v>209</v>
      </c>
      <c r="D180" s="8" t="s">
        <v>210</v>
      </c>
      <c r="E180" s="10">
        <v>1</v>
      </c>
      <c r="F180" s="10"/>
      <c r="G180" s="10"/>
      <c r="H180" s="11"/>
      <c r="I180" s="10"/>
      <c r="J180" s="10">
        <f t="shared" ref="J180:J211" si="30">SUM(F180:I180)*9%</f>
        <v>0</v>
      </c>
      <c r="K180" s="10">
        <f t="shared" ref="K180:K211" si="31">SUM(F180:J180)</f>
        <v>0</v>
      </c>
      <c r="L180" s="10">
        <f t="shared" ref="L180:L211" si="32">K180*E180</f>
        <v>0</v>
      </c>
      <c r="M180" s="37"/>
    </row>
    <row r="181" ht="36" customHeight="1" spans="1:13">
      <c r="A181" s="8">
        <f>IF(D181&lt;&gt;"",COUNTA($D$4:D181),"")</f>
        <v>149</v>
      </c>
      <c r="B181" s="9" t="s">
        <v>208</v>
      </c>
      <c r="C181" s="17" t="s">
        <v>211</v>
      </c>
      <c r="D181" s="8" t="s">
        <v>210</v>
      </c>
      <c r="E181" s="10">
        <v>1</v>
      </c>
      <c r="F181" s="10"/>
      <c r="G181" s="10"/>
      <c r="H181" s="11"/>
      <c r="I181" s="10"/>
      <c r="J181" s="10">
        <f t="shared" si="30"/>
        <v>0</v>
      </c>
      <c r="K181" s="10">
        <f t="shared" si="31"/>
        <v>0</v>
      </c>
      <c r="L181" s="10">
        <f t="shared" si="32"/>
        <v>0</v>
      </c>
      <c r="M181" s="37"/>
    </row>
    <row r="182" ht="36" customHeight="1" spans="1:13">
      <c r="A182" s="8">
        <f>IF(D182&lt;&gt;"",COUNTA($D$4:D182),"")</f>
        <v>150</v>
      </c>
      <c r="B182" s="9" t="s">
        <v>212</v>
      </c>
      <c r="C182" s="17" t="s">
        <v>213</v>
      </c>
      <c r="D182" s="8" t="s">
        <v>210</v>
      </c>
      <c r="E182" s="10">
        <v>7</v>
      </c>
      <c r="F182" s="10"/>
      <c r="G182" s="10"/>
      <c r="H182" s="11"/>
      <c r="I182" s="10"/>
      <c r="J182" s="10">
        <f t="shared" si="30"/>
        <v>0</v>
      </c>
      <c r="K182" s="10">
        <f t="shared" si="31"/>
        <v>0</v>
      </c>
      <c r="L182" s="10">
        <f t="shared" si="32"/>
        <v>0</v>
      </c>
      <c r="M182" s="37"/>
    </row>
    <row r="183" ht="36" customHeight="1" spans="1:13">
      <c r="A183" s="8">
        <f>IF(D183&lt;&gt;"",COUNTA($D$4:D183),"")</f>
        <v>151</v>
      </c>
      <c r="B183" s="9" t="s">
        <v>214</v>
      </c>
      <c r="C183" s="17" t="s">
        <v>215</v>
      </c>
      <c r="D183" s="8" t="s">
        <v>210</v>
      </c>
      <c r="E183" s="10">
        <v>1</v>
      </c>
      <c r="F183" s="10"/>
      <c r="G183" s="10"/>
      <c r="H183" s="11"/>
      <c r="I183" s="10"/>
      <c r="J183" s="10">
        <f t="shared" si="30"/>
        <v>0</v>
      </c>
      <c r="K183" s="10">
        <f t="shared" si="31"/>
        <v>0</v>
      </c>
      <c r="L183" s="10">
        <f t="shared" si="32"/>
        <v>0</v>
      </c>
      <c r="M183" s="37"/>
    </row>
    <row r="184" ht="36" customHeight="1" spans="1:13">
      <c r="A184" s="8">
        <f>IF(D184&lt;&gt;"",COUNTA($D$4:D184),"")</f>
        <v>152</v>
      </c>
      <c r="B184" s="9" t="s">
        <v>214</v>
      </c>
      <c r="C184" s="17" t="s">
        <v>216</v>
      </c>
      <c r="D184" s="8" t="s">
        <v>210</v>
      </c>
      <c r="E184" s="10">
        <v>9</v>
      </c>
      <c r="F184" s="10"/>
      <c r="G184" s="10"/>
      <c r="H184" s="11"/>
      <c r="I184" s="10"/>
      <c r="J184" s="10">
        <f t="shared" si="30"/>
        <v>0</v>
      </c>
      <c r="K184" s="10">
        <f t="shared" si="31"/>
        <v>0</v>
      </c>
      <c r="L184" s="10">
        <f t="shared" si="32"/>
        <v>0</v>
      </c>
      <c r="M184" s="37"/>
    </row>
    <row r="185" ht="36" customHeight="1" spans="1:13">
      <c r="A185" s="8">
        <f>IF(D185&lt;&gt;"",COUNTA($D$4:D185),"")</f>
        <v>153</v>
      </c>
      <c r="B185" s="9" t="s">
        <v>214</v>
      </c>
      <c r="C185" s="17" t="s">
        <v>217</v>
      </c>
      <c r="D185" s="8" t="s">
        <v>210</v>
      </c>
      <c r="E185" s="10">
        <v>1</v>
      </c>
      <c r="F185" s="10"/>
      <c r="G185" s="10"/>
      <c r="H185" s="11"/>
      <c r="I185" s="10"/>
      <c r="J185" s="10">
        <f t="shared" si="30"/>
        <v>0</v>
      </c>
      <c r="K185" s="10">
        <f t="shared" si="31"/>
        <v>0</v>
      </c>
      <c r="L185" s="10">
        <f t="shared" si="32"/>
        <v>0</v>
      </c>
      <c r="M185" s="37"/>
    </row>
    <row r="186" ht="36" customHeight="1" spans="1:13">
      <c r="A186" s="8">
        <f>IF(D186&lt;&gt;"",COUNTA($D$4:D186),"")</f>
        <v>154</v>
      </c>
      <c r="B186" s="9" t="s">
        <v>214</v>
      </c>
      <c r="C186" s="17" t="s">
        <v>218</v>
      </c>
      <c r="D186" s="8" t="s">
        <v>210</v>
      </c>
      <c r="E186" s="10">
        <v>1</v>
      </c>
      <c r="F186" s="10"/>
      <c r="G186" s="10"/>
      <c r="H186" s="11"/>
      <c r="I186" s="10"/>
      <c r="J186" s="10">
        <f t="shared" si="30"/>
        <v>0</v>
      </c>
      <c r="K186" s="10">
        <f t="shared" si="31"/>
        <v>0</v>
      </c>
      <c r="L186" s="10">
        <f t="shared" si="32"/>
        <v>0</v>
      </c>
      <c r="M186" s="37"/>
    </row>
    <row r="187" ht="36" customHeight="1" spans="1:13">
      <c r="A187" s="8">
        <f>IF(D187&lt;&gt;"",COUNTA($D$4:D187),"")</f>
        <v>155</v>
      </c>
      <c r="B187" s="9" t="s">
        <v>219</v>
      </c>
      <c r="C187" s="17" t="s">
        <v>220</v>
      </c>
      <c r="D187" s="8" t="s">
        <v>210</v>
      </c>
      <c r="E187" s="10">
        <v>1</v>
      </c>
      <c r="F187" s="10"/>
      <c r="G187" s="10"/>
      <c r="H187" s="11"/>
      <c r="I187" s="10"/>
      <c r="J187" s="10">
        <f t="shared" si="30"/>
        <v>0</v>
      </c>
      <c r="K187" s="10">
        <f t="shared" si="31"/>
        <v>0</v>
      </c>
      <c r="L187" s="10">
        <f t="shared" si="32"/>
        <v>0</v>
      </c>
      <c r="M187" s="37"/>
    </row>
    <row r="188" ht="36" customHeight="1" spans="1:13">
      <c r="A188" s="8">
        <f>IF(D188&lt;&gt;"",COUNTA($D$4:D188),"")</f>
        <v>156</v>
      </c>
      <c r="B188" s="9" t="s">
        <v>219</v>
      </c>
      <c r="C188" s="17" t="s">
        <v>221</v>
      </c>
      <c r="D188" s="8" t="s">
        <v>210</v>
      </c>
      <c r="E188" s="10">
        <v>1</v>
      </c>
      <c r="F188" s="10"/>
      <c r="G188" s="10"/>
      <c r="H188" s="11"/>
      <c r="I188" s="10"/>
      <c r="J188" s="10">
        <f t="shared" si="30"/>
        <v>0</v>
      </c>
      <c r="K188" s="10">
        <f t="shared" si="31"/>
        <v>0</v>
      </c>
      <c r="L188" s="10">
        <f t="shared" si="32"/>
        <v>0</v>
      </c>
      <c r="M188" s="37"/>
    </row>
    <row r="189" ht="36" customHeight="1" spans="1:13">
      <c r="A189" s="8">
        <f>IF(D189&lt;&gt;"",COUNTA($D$4:D189),"")</f>
        <v>157</v>
      </c>
      <c r="B189" s="9" t="s">
        <v>222</v>
      </c>
      <c r="C189" s="17" t="s">
        <v>223</v>
      </c>
      <c r="D189" s="8" t="s">
        <v>210</v>
      </c>
      <c r="E189" s="10">
        <v>1</v>
      </c>
      <c r="F189" s="10"/>
      <c r="G189" s="10"/>
      <c r="H189" s="11"/>
      <c r="I189" s="10"/>
      <c r="J189" s="10">
        <f t="shared" si="30"/>
        <v>0</v>
      </c>
      <c r="K189" s="10">
        <f t="shared" si="31"/>
        <v>0</v>
      </c>
      <c r="L189" s="10">
        <f t="shared" si="32"/>
        <v>0</v>
      </c>
      <c r="M189" s="37"/>
    </row>
    <row r="190" ht="36" customHeight="1" spans="1:13">
      <c r="A190" s="8">
        <f>IF(D190&lt;&gt;"",COUNTA($D$4:D190),"")</f>
        <v>158</v>
      </c>
      <c r="B190" s="9" t="s">
        <v>224</v>
      </c>
      <c r="C190" s="17" t="s">
        <v>225</v>
      </c>
      <c r="D190" s="8" t="s">
        <v>210</v>
      </c>
      <c r="E190" s="10">
        <v>1</v>
      </c>
      <c r="F190" s="10"/>
      <c r="G190" s="10"/>
      <c r="H190" s="11"/>
      <c r="I190" s="10"/>
      <c r="J190" s="10">
        <f t="shared" si="30"/>
        <v>0</v>
      </c>
      <c r="K190" s="10">
        <f t="shared" si="31"/>
        <v>0</v>
      </c>
      <c r="L190" s="10">
        <f t="shared" si="32"/>
        <v>0</v>
      </c>
      <c r="M190" s="37"/>
    </row>
    <row r="191" ht="36" customHeight="1" spans="1:13">
      <c r="A191" s="8">
        <f>IF(D191&lt;&gt;"",COUNTA($D$4:D191),"")</f>
        <v>159</v>
      </c>
      <c r="B191" s="9" t="s">
        <v>226</v>
      </c>
      <c r="C191" s="17" t="s">
        <v>227</v>
      </c>
      <c r="D191" s="8" t="s">
        <v>36</v>
      </c>
      <c r="E191" s="10">
        <v>3</v>
      </c>
      <c r="F191" s="10"/>
      <c r="G191" s="10"/>
      <c r="H191" s="11"/>
      <c r="I191" s="10"/>
      <c r="J191" s="10">
        <f t="shared" si="30"/>
        <v>0</v>
      </c>
      <c r="K191" s="10">
        <f t="shared" si="31"/>
        <v>0</v>
      </c>
      <c r="L191" s="10">
        <f t="shared" si="32"/>
        <v>0</v>
      </c>
      <c r="M191" s="37"/>
    </row>
    <row r="192" ht="36" customHeight="1" spans="1:13">
      <c r="A192" s="8">
        <f>IF(D192&lt;&gt;"",COUNTA($D$4:D192),"")</f>
        <v>160</v>
      </c>
      <c r="B192" s="9" t="s">
        <v>226</v>
      </c>
      <c r="C192" s="17" t="s">
        <v>228</v>
      </c>
      <c r="D192" s="8" t="s">
        <v>36</v>
      </c>
      <c r="E192" s="10">
        <v>2</v>
      </c>
      <c r="F192" s="10"/>
      <c r="G192" s="10"/>
      <c r="H192" s="11"/>
      <c r="I192" s="10"/>
      <c r="J192" s="10">
        <f t="shared" si="30"/>
        <v>0</v>
      </c>
      <c r="K192" s="10">
        <f t="shared" si="31"/>
        <v>0</v>
      </c>
      <c r="L192" s="10">
        <f t="shared" si="32"/>
        <v>0</v>
      </c>
      <c r="M192" s="37"/>
    </row>
    <row r="193" ht="36" customHeight="1" spans="1:13">
      <c r="A193" s="8">
        <f>IF(D193&lt;&gt;"",COUNTA($D$4:D193),"")</f>
        <v>161</v>
      </c>
      <c r="B193" s="9" t="s">
        <v>226</v>
      </c>
      <c r="C193" s="17" t="s">
        <v>229</v>
      </c>
      <c r="D193" s="8" t="s">
        <v>36</v>
      </c>
      <c r="E193" s="10">
        <v>3</v>
      </c>
      <c r="F193" s="10"/>
      <c r="G193" s="10"/>
      <c r="H193" s="11"/>
      <c r="I193" s="10"/>
      <c r="J193" s="10">
        <f t="shared" si="30"/>
        <v>0</v>
      </c>
      <c r="K193" s="10">
        <f t="shared" si="31"/>
        <v>0</v>
      </c>
      <c r="L193" s="10">
        <f t="shared" si="32"/>
        <v>0</v>
      </c>
      <c r="M193" s="37"/>
    </row>
    <row r="194" ht="36" customHeight="1" spans="1:13">
      <c r="A194" s="8">
        <f>IF(D194&lt;&gt;"",COUNTA($D$4:D194),"")</f>
        <v>162</v>
      </c>
      <c r="B194" s="9" t="s">
        <v>226</v>
      </c>
      <c r="C194" s="17" t="s">
        <v>230</v>
      </c>
      <c r="D194" s="8" t="s">
        <v>36</v>
      </c>
      <c r="E194" s="10">
        <v>1</v>
      </c>
      <c r="F194" s="10"/>
      <c r="G194" s="10"/>
      <c r="H194" s="11"/>
      <c r="I194" s="10"/>
      <c r="J194" s="10">
        <f t="shared" si="30"/>
        <v>0</v>
      </c>
      <c r="K194" s="10">
        <f t="shared" si="31"/>
        <v>0</v>
      </c>
      <c r="L194" s="10">
        <f t="shared" si="32"/>
        <v>0</v>
      </c>
      <c r="M194" s="37"/>
    </row>
    <row r="195" ht="36" customHeight="1" spans="1:13">
      <c r="A195" s="8">
        <f>IF(D195&lt;&gt;"",COUNTA($D$4:D195),"")</f>
        <v>163</v>
      </c>
      <c r="B195" s="9" t="s">
        <v>226</v>
      </c>
      <c r="C195" s="17" t="s">
        <v>231</v>
      </c>
      <c r="D195" s="8" t="s">
        <v>36</v>
      </c>
      <c r="E195" s="10">
        <v>1</v>
      </c>
      <c r="F195" s="10"/>
      <c r="G195" s="10"/>
      <c r="H195" s="11"/>
      <c r="I195" s="10"/>
      <c r="J195" s="10">
        <f t="shared" si="30"/>
        <v>0</v>
      </c>
      <c r="K195" s="10">
        <f t="shared" si="31"/>
        <v>0</v>
      </c>
      <c r="L195" s="10">
        <f t="shared" si="32"/>
        <v>0</v>
      </c>
      <c r="M195" s="37"/>
    </row>
    <row r="196" ht="36" customHeight="1" spans="1:13">
      <c r="A196" s="8">
        <f>IF(D196&lt;&gt;"",COUNTA($D$4:D196),"")</f>
        <v>164</v>
      </c>
      <c r="B196" s="9" t="s">
        <v>226</v>
      </c>
      <c r="C196" s="17" t="s">
        <v>232</v>
      </c>
      <c r="D196" s="8" t="s">
        <v>36</v>
      </c>
      <c r="E196" s="10">
        <v>1</v>
      </c>
      <c r="F196" s="10"/>
      <c r="G196" s="10"/>
      <c r="H196" s="11"/>
      <c r="I196" s="10"/>
      <c r="J196" s="10">
        <f t="shared" si="30"/>
        <v>0</v>
      </c>
      <c r="K196" s="10">
        <f t="shared" si="31"/>
        <v>0</v>
      </c>
      <c r="L196" s="10">
        <f t="shared" si="32"/>
        <v>0</v>
      </c>
      <c r="M196" s="37"/>
    </row>
    <row r="197" ht="36" customHeight="1" spans="1:13">
      <c r="A197" s="8">
        <f>IF(D197&lt;&gt;"",COUNTA($D$4:D197),"")</f>
        <v>165</v>
      </c>
      <c r="B197" s="9" t="s">
        <v>233</v>
      </c>
      <c r="C197" s="17" t="s">
        <v>227</v>
      </c>
      <c r="D197" s="8" t="s">
        <v>36</v>
      </c>
      <c r="E197" s="10">
        <v>4</v>
      </c>
      <c r="F197" s="10"/>
      <c r="G197" s="10"/>
      <c r="H197" s="11"/>
      <c r="I197" s="10"/>
      <c r="J197" s="10">
        <f t="shared" si="30"/>
        <v>0</v>
      </c>
      <c r="K197" s="10">
        <f t="shared" si="31"/>
        <v>0</v>
      </c>
      <c r="L197" s="10">
        <f t="shared" si="32"/>
        <v>0</v>
      </c>
      <c r="M197" s="37"/>
    </row>
    <row r="198" ht="36" customHeight="1" spans="1:13">
      <c r="A198" s="8">
        <f>IF(D198&lt;&gt;"",COUNTA($D$4:D198),"")</f>
        <v>166</v>
      </c>
      <c r="B198" s="9" t="s">
        <v>233</v>
      </c>
      <c r="C198" s="17" t="s">
        <v>234</v>
      </c>
      <c r="D198" s="8" t="s">
        <v>36</v>
      </c>
      <c r="E198" s="10">
        <v>1</v>
      </c>
      <c r="F198" s="10"/>
      <c r="G198" s="10"/>
      <c r="H198" s="11"/>
      <c r="I198" s="10"/>
      <c r="J198" s="10">
        <f t="shared" si="30"/>
        <v>0</v>
      </c>
      <c r="K198" s="10">
        <f t="shared" si="31"/>
        <v>0</v>
      </c>
      <c r="L198" s="10">
        <f t="shared" si="32"/>
        <v>0</v>
      </c>
      <c r="M198" s="37"/>
    </row>
    <row r="199" ht="36" customHeight="1" spans="1:13">
      <c r="A199" s="8">
        <f>IF(D199&lt;&gt;"",COUNTA($D$4:D199),"")</f>
        <v>167</v>
      </c>
      <c r="B199" s="9" t="s">
        <v>233</v>
      </c>
      <c r="C199" s="17" t="s">
        <v>229</v>
      </c>
      <c r="D199" s="8" t="s">
        <v>36</v>
      </c>
      <c r="E199" s="10">
        <v>4</v>
      </c>
      <c r="F199" s="10"/>
      <c r="G199" s="10"/>
      <c r="H199" s="11"/>
      <c r="I199" s="10"/>
      <c r="J199" s="10">
        <f t="shared" si="30"/>
        <v>0</v>
      </c>
      <c r="K199" s="10">
        <f t="shared" si="31"/>
        <v>0</v>
      </c>
      <c r="L199" s="10">
        <f t="shared" si="32"/>
        <v>0</v>
      </c>
      <c r="M199" s="37"/>
    </row>
    <row r="200" ht="36" customHeight="1" spans="1:13">
      <c r="A200" s="8">
        <f>IF(D200&lt;&gt;"",COUNTA($D$4:D200),"")</f>
        <v>168</v>
      </c>
      <c r="B200" s="9" t="s">
        <v>233</v>
      </c>
      <c r="C200" s="17" t="s">
        <v>235</v>
      </c>
      <c r="D200" s="8" t="s">
        <v>36</v>
      </c>
      <c r="E200" s="10">
        <v>1</v>
      </c>
      <c r="F200" s="10"/>
      <c r="G200" s="10"/>
      <c r="H200" s="11"/>
      <c r="I200" s="10"/>
      <c r="J200" s="10">
        <f t="shared" si="30"/>
        <v>0</v>
      </c>
      <c r="K200" s="10">
        <f t="shared" si="31"/>
        <v>0</v>
      </c>
      <c r="L200" s="10">
        <f t="shared" si="32"/>
        <v>0</v>
      </c>
      <c r="M200" s="37"/>
    </row>
    <row r="201" ht="36" customHeight="1" spans="1:13">
      <c r="A201" s="8">
        <f>IF(D201&lt;&gt;"",COUNTA($D$4:D201),"")</f>
        <v>169</v>
      </c>
      <c r="B201" s="9" t="s">
        <v>233</v>
      </c>
      <c r="C201" s="17" t="s">
        <v>232</v>
      </c>
      <c r="D201" s="8" t="s">
        <v>36</v>
      </c>
      <c r="E201" s="10">
        <v>1</v>
      </c>
      <c r="F201" s="10"/>
      <c r="G201" s="10"/>
      <c r="H201" s="11"/>
      <c r="I201" s="10"/>
      <c r="J201" s="10">
        <f t="shared" si="30"/>
        <v>0</v>
      </c>
      <c r="K201" s="10">
        <f t="shared" si="31"/>
        <v>0</v>
      </c>
      <c r="L201" s="10">
        <f t="shared" si="32"/>
        <v>0</v>
      </c>
      <c r="M201" s="37"/>
    </row>
    <row r="202" ht="36" customHeight="1" spans="1:13">
      <c r="A202" s="8">
        <f>IF(D202&lt;&gt;"",COUNTA($D$4:D202),"")</f>
        <v>170</v>
      </c>
      <c r="B202" s="9" t="s">
        <v>233</v>
      </c>
      <c r="C202" s="17" t="s">
        <v>231</v>
      </c>
      <c r="D202" s="8" t="s">
        <v>36</v>
      </c>
      <c r="E202" s="10">
        <v>2</v>
      </c>
      <c r="F202" s="10"/>
      <c r="G202" s="10"/>
      <c r="H202" s="11"/>
      <c r="I202" s="10"/>
      <c r="J202" s="10">
        <f t="shared" si="30"/>
        <v>0</v>
      </c>
      <c r="K202" s="10">
        <f t="shared" si="31"/>
        <v>0</v>
      </c>
      <c r="L202" s="10">
        <f t="shared" si="32"/>
        <v>0</v>
      </c>
      <c r="M202" s="37"/>
    </row>
    <row r="203" ht="36" customHeight="1" spans="1:13">
      <c r="A203" s="8">
        <f>IF(D203&lt;&gt;"",COUNTA($D$4:D203),"")</f>
        <v>171</v>
      </c>
      <c r="B203" s="9" t="s">
        <v>236</v>
      </c>
      <c r="C203" s="17" t="s">
        <v>237</v>
      </c>
      <c r="D203" s="8" t="s">
        <v>36</v>
      </c>
      <c r="E203" s="10">
        <v>1</v>
      </c>
      <c r="F203" s="10"/>
      <c r="G203" s="10"/>
      <c r="H203" s="11"/>
      <c r="I203" s="10"/>
      <c r="J203" s="10">
        <f t="shared" si="30"/>
        <v>0</v>
      </c>
      <c r="K203" s="10">
        <f t="shared" si="31"/>
        <v>0</v>
      </c>
      <c r="L203" s="10">
        <f t="shared" si="32"/>
        <v>0</v>
      </c>
      <c r="M203" s="37"/>
    </row>
    <row r="204" ht="36" customHeight="1" spans="1:13">
      <c r="A204" s="8">
        <f>IF(D204&lt;&gt;"",COUNTA($D$4:D204),"")</f>
        <v>172</v>
      </c>
      <c r="B204" s="9" t="s">
        <v>236</v>
      </c>
      <c r="C204" s="17" t="s">
        <v>238</v>
      </c>
      <c r="D204" s="8" t="s">
        <v>36</v>
      </c>
      <c r="E204" s="10">
        <v>1</v>
      </c>
      <c r="F204" s="10"/>
      <c r="G204" s="10"/>
      <c r="H204" s="11"/>
      <c r="I204" s="10"/>
      <c r="J204" s="10">
        <f t="shared" si="30"/>
        <v>0</v>
      </c>
      <c r="K204" s="10">
        <f t="shared" si="31"/>
        <v>0</v>
      </c>
      <c r="L204" s="10">
        <f t="shared" si="32"/>
        <v>0</v>
      </c>
      <c r="M204" s="37"/>
    </row>
    <row r="205" ht="36" customHeight="1" spans="1:13">
      <c r="A205" s="8">
        <f>IF(D205&lt;&gt;"",COUNTA($D$4:D205),"")</f>
        <v>173</v>
      </c>
      <c r="B205" s="9" t="s">
        <v>236</v>
      </c>
      <c r="C205" s="17" t="s">
        <v>239</v>
      </c>
      <c r="D205" s="8" t="s">
        <v>36</v>
      </c>
      <c r="E205" s="10">
        <v>1</v>
      </c>
      <c r="F205" s="10"/>
      <c r="G205" s="10"/>
      <c r="H205" s="11"/>
      <c r="I205" s="10"/>
      <c r="J205" s="10">
        <f t="shared" si="30"/>
        <v>0</v>
      </c>
      <c r="K205" s="10">
        <f t="shared" si="31"/>
        <v>0</v>
      </c>
      <c r="L205" s="10">
        <f t="shared" si="32"/>
        <v>0</v>
      </c>
      <c r="M205" s="37"/>
    </row>
    <row r="206" ht="36" customHeight="1" spans="1:13">
      <c r="A206" s="8">
        <f>IF(D206&lt;&gt;"",COUNTA($D$4:D206),"")</f>
        <v>174</v>
      </c>
      <c r="B206" s="9" t="s">
        <v>236</v>
      </c>
      <c r="C206" s="17" t="s">
        <v>240</v>
      </c>
      <c r="D206" s="8" t="s">
        <v>36</v>
      </c>
      <c r="E206" s="10">
        <v>1</v>
      </c>
      <c r="F206" s="10"/>
      <c r="G206" s="10"/>
      <c r="H206" s="11"/>
      <c r="I206" s="10"/>
      <c r="J206" s="10">
        <f t="shared" si="30"/>
        <v>0</v>
      </c>
      <c r="K206" s="10">
        <f t="shared" si="31"/>
        <v>0</v>
      </c>
      <c r="L206" s="10">
        <f t="shared" si="32"/>
        <v>0</v>
      </c>
      <c r="M206" s="37"/>
    </row>
    <row r="207" ht="36" customHeight="1" spans="1:13">
      <c r="A207" s="8">
        <f>IF(D207&lt;&gt;"",COUNTA($D$4:D207),"")</f>
        <v>175</v>
      </c>
      <c r="B207" s="9" t="s">
        <v>241</v>
      </c>
      <c r="C207" s="17" t="s">
        <v>242</v>
      </c>
      <c r="D207" s="8" t="s">
        <v>36</v>
      </c>
      <c r="E207" s="10">
        <v>2</v>
      </c>
      <c r="F207" s="10"/>
      <c r="G207" s="10"/>
      <c r="H207" s="11"/>
      <c r="I207" s="10"/>
      <c r="J207" s="10">
        <f t="shared" si="30"/>
        <v>0</v>
      </c>
      <c r="K207" s="10">
        <f t="shared" si="31"/>
        <v>0</v>
      </c>
      <c r="L207" s="10">
        <f t="shared" si="32"/>
        <v>0</v>
      </c>
      <c r="M207" s="37"/>
    </row>
    <row r="208" ht="36" customHeight="1" spans="1:13">
      <c r="A208" s="8">
        <f>IF(D208&lt;&gt;"",COUNTA($D$4:D208),"")</f>
        <v>176</v>
      </c>
      <c r="B208" s="9" t="s">
        <v>241</v>
      </c>
      <c r="C208" s="17" t="s">
        <v>243</v>
      </c>
      <c r="D208" s="8" t="s">
        <v>36</v>
      </c>
      <c r="E208" s="10">
        <v>1</v>
      </c>
      <c r="F208" s="10"/>
      <c r="G208" s="10"/>
      <c r="H208" s="11"/>
      <c r="I208" s="10"/>
      <c r="J208" s="10">
        <f t="shared" si="30"/>
        <v>0</v>
      </c>
      <c r="K208" s="10">
        <f t="shared" si="31"/>
        <v>0</v>
      </c>
      <c r="L208" s="10">
        <f t="shared" si="32"/>
        <v>0</v>
      </c>
      <c r="M208" s="37"/>
    </row>
    <row r="209" ht="36" customHeight="1" spans="1:13">
      <c r="A209" s="8">
        <f>IF(D209&lt;&gt;"",COUNTA($D$4:D209),"")</f>
        <v>177</v>
      </c>
      <c r="B209" s="9" t="s">
        <v>241</v>
      </c>
      <c r="C209" s="17" t="s">
        <v>244</v>
      </c>
      <c r="D209" s="8" t="s">
        <v>36</v>
      </c>
      <c r="E209" s="10">
        <v>1</v>
      </c>
      <c r="F209" s="10"/>
      <c r="G209" s="10"/>
      <c r="H209" s="11"/>
      <c r="I209" s="10"/>
      <c r="J209" s="10">
        <f t="shared" si="30"/>
        <v>0</v>
      </c>
      <c r="K209" s="10">
        <f t="shared" si="31"/>
        <v>0</v>
      </c>
      <c r="L209" s="10">
        <f t="shared" si="32"/>
        <v>0</v>
      </c>
      <c r="M209" s="37"/>
    </row>
    <row r="210" ht="36" customHeight="1" spans="1:13">
      <c r="A210" s="8">
        <f>IF(D210&lt;&gt;"",COUNTA($D$4:D210),"")</f>
        <v>178</v>
      </c>
      <c r="B210" s="9" t="s">
        <v>245</v>
      </c>
      <c r="C210" s="17" t="s">
        <v>246</v>
      </c>
      <c r="D210" s="8" t="s">
        <v>36</v>
      </c>
      <c r="E210" s="10">
        <v>1</v>
      </c>
      <c r="F210" s="10"/>
      <c r="G210" s="10"/>
      <c r="H210" s="11"/>
      <c r="I210" s="10"/>
      <c r="J210" s="10">
        <f t="shared" si="30"/>
        <v>0</v>
      </c>
      <c r="K210" s="10">
        <f t="shared" si="31"/>
        <v>0</v>
      </c>
      <c r="L210" s="10">
        <f t="shared" si="32"/>
        <v>0</v>
      </c>
      <c r="M210" s="37"/>
    </row>
    <row r="211" ht="36" customHeight="1" spans="1:13">
      <c r="A211" s="8">
        <f>IF(D211&lt;&gt;"",COUNTA($D$4:D211),"")</f>
        <v>179</v>
      </c>
      <c r="B211" s="9" t="s">
        <v>245</v>
      </c>
      <c r="C211" s="17" t="s">
        <v>247</v>
      </c>
      <c r="D211" s="8" t="s">
        <v>36</v>
      </c>
      <c r="E211" s="10">
        <v>1</v>
      </c>
      <c r="F211" s="10"/>
      <c r="G211" s="10"/>
      <c r="H211" s="11"/>
      <c r="I211" s="10"/>
      <c r="J211" s="10">
        <f t="shared" si="30"/>
        <v>0</v>
      </c>
      <c r="K211" s="10">
        <f t="shared" si="31"/>
        <v>0</v>
      </c>
      <c r="L211" s="10">
        <f t="shared" si="32"/>
        <v>0</v>
      </c>
      <c r="M211" s="37"/>
    </row>
    <row r="212" ht="36" customHeight="1" spans="1:13">
      <c r="A212" s="8">
        <f>IF(D212&lt;&gt;"",COUNTA($D$4:D212),"")</f>
        <v>180</v>
      </c>
      <c r="B212" s="9" t="s">
        <v>248</v>
      </c>
      <c r="C212" s="17" t="s">
        <v>249</v>
      </c>
      <c r="D212" s="8" t="s">
        <v>36</v>
      </c>
      <c r="E212" s="10">
        <v>11</v>
      </c>
      <c r="F212" s="10"/>
      <c r="G212" s="10"/>
      <c r="H212" s="11"/>
      <c r="I212" s="10"/>
      <c r="J212" s="10">
        <f t="shared" ref="J212:J238" si="33">SUM(F212:I212)*9%</f>
        <v>0</v>
      </c>
      <c r="K212" s="10">
        <f t="shared" ref="K212:K238" si="34">SUM(F212:J212)</f>
        <v>0</v>
      </c>
      <c r="L212" s="10">
        <f t="shared" ref="L212:L238" si="35">K212*E212</f>
        <v>0</v>
      </c>
      <c r="M212" s="37"/>
    </row>
    <row r="213" ht="36" customHeight="1" spans="1:13">
      <c r="A213" s="8">
        <f>IF(D213&lt;&gt;"",COUNTA($D$4:D213),"")</f>
        <v>181</v>
      </c>
      <c r="B213" s="9" t="s">
        <v>248</v>
      </c>
      <c r="C213" s="17" t="s">
        <v>250</v>
      </c>
      <c r="D213" s="8" t="s">
        <v>36</v>
      </c>
      <c r="E213" s="10">
        <v>10</v>
      </c>
      <c r="F213" s="10"/>
      <c r="G213" s="10"/>
      <c r="H213" s="11"/>
      <c r="I213" s="10"/>
      <c r="J213" s="10">
        <f t="shared" si="33"/>
        <v>0</v>
      </c>
      <c r="K213" s="10">
        <f t="shared" si="34"/>
        <v>0</v>
      </c>
      <c r="L213" s="10">
        <f t="shared" si="35"/>
        <v>0</v>
      </c>
      <c r="M213" s="37"/>
    </row>
    <row r="214" ht="36" customHeight="1" spans="1:13">
      <c r="A214" s="8">
        <f>IF(D214&lt;&gt;"",COUNTA($D$4:D214),"")</f>
        <v>182</v>
      </c>
      <c r="B214" s="9" t="s">
        <v>248</v>
      </c>
      <c r="C214" s="17" t="s">
        <v>251</v>
      </c>
      <c r="D214" s="8" t="s">
        <v>36</v>
      </c>
      <c r="E214" s="10">
        <v>1</v>
      </c>
      <c r="F214" s="10"/>
      <c r="G214" s="10"/>
      <c r="H214" s="11"/>
      <c r="I214" s="10"/>
      <c r="J214" s="10">
        <f t="shared" si="33"/>
        <v>0</v>
      </c>
      <c r="K214" s="10">
        <f t="shared" si="34"/>
        <v>0</v>
      </c>
      <c r="L214" s="10">
        <f t="shared" si="35"/>
        <v>0</v>
      </c>
      <c r="M214" s="37"/>
    </row>
    <row r="215" ht="36" customHeight="1" spans="1:13">
      <c r="A215" s="8">
        <f>IF(D215&lt;&gt;"",COUNTA($D$4:D215),"")</f>
        <v>183</v>
      </c>
      <c r="B215" s="9" t="s">
        <v>248</v>
      </c>
      <c r="C215" s="17" t="s">
        <v>252</v>
      </c>
      <c r="D215" s="8" t="s">
        <v>36</v>
      </c>
      <c r="E215" s="10">
        <v>1</v>
      </c>
      <c r="F215" s="10"/>
      <c r="G215" s="10"/>
      <c r="H215" s="11"/>
      <c r="I215" s="10"/>
      <c r="J215" s="10">
        <f t="shared" si="33"/>
        <v>0</v>
      </c>
      <c r="K215" s="10">
        <f t="shared" si="34"/>
        <v>0</v>
      </c>
      <c r="L215" s="10">
        <f t="shared" si="35"/>
        <v>0</v>
      </c>
      <c r="M215" s="37"/>
    </row>
    <row r="216" ht="36" customHeight="1" spans="1:13">
      <c r="A216" s="8">
        <f>IF(D216&lt;&gt;"",COUNTA($D$4:D216),"")</f>
        <v>184</v>
      </c>
      <c r="B216" s="9" t="s">
        <v>248</v>
      </c>
      <c r="C216" s="17" t="s">
        <v>253</v>
      </c>
      <c r="D216" s="8" t="s">
        <v>36</v>
      </c>
      <c r="E216" s="10">
        <v>2</v>
      </c>
      <c r="F216" s="10"/>
      <c r="G216" s="10"/>
      <c r="H216" s="11"/>
      <c r="I216" s="10"/>
      <c r="J216" s="10">
        <f t="shared" si="33"/>
        <v>0</v>
      </c>
      <c r="K216" s="10">
        <f t="shared" si="34"/>
        <v>0</v>
      </c>
      <c r="L216" s="10">
        <f t="shared" si="35"/>
        <v>0</v>
      </c>
      <c r="M216" s="37"/>
    </row>
    <row r="217" ht="36" customHeight="1" spans="1:13">
      <c r="A217" s="8">
        <f>IF(D217&lt;&gt;"",COUNTA($D$4:D217),"")</f>
        <v>185</v>
      </c>
      <c r="B217" s="9" t="s">
        <v>248</v>
      </c>
      <c r="C217" s="17" t="s">
        <v>254</v>
      </c>
      <c r="D217" s="8" t="s">
        <v>36</v>
      </c>
      <c r="E217" s="10">
        <v>1</v>
      </c>
      <c r="F217" s="10"/>
      <c r="G217" s="10"/>
      <c r="H217" s="11"/>
      <c r="I217" s="10"/>
      <c r="J217" s="10">
        <f t="shared" si="33"/>
        <v>0</v>
      </c>
      <c r="K217" s="10">
        <f t="shared" si="34"/>
        <v>0</v>
      </c>
      <c r="L217" s="10">
        <f t="shared" si="35"/>
        <v>0</v>
      </c>
      <c r="M217" s="37"/>
    </row>
    <row r="218" ht="36" customHeight="1" spans="1:13">
      <c r="A218" s="8">
        <f>IF(D218&lt;&gt;"",COUNTA($D$4:D218),"")</f>
        <v>186</v>
      </c>
      <c r="B218" s="9" t="s">
        <v>255</v>
      </c>
      <c r="C218" s="17" t="s">
        <v>256</v>
      </c>
      <c r="D218" s="8" t="s">
        <v>28</v>
      </c>
      <c r="E218" s="10">
        <v>93.19232</v>
      </c>
      <c r="F218" s="10"/>
      <c r="G218" s="10"/>
      <c r="H218" s="11"/>
      <c r="I218" s="10"/>
      <c r="J218" s="10">
        <f t="shared" si="33"/>
        <v>0</v>
      </c>
      <c r="K218" s="10">
        <f t="shared" si="34"/>
        <v>0</v>
      </c>
      <c r="L218" s="10">
        <f t="shared" si="35"/>
        <v>0</v>
      </c>
      <c r="M218" s="37"/>
    </row>
    <row r="219" ht="36" customHeight="1" spans="1:13">
      <c r="A219" s="8">
        <f>IF(D219&lt;&gt;"",COUNTA($D$4:D219),"")</f>
        <v>187</v>
      </c>
      <c r="B219" s="9" t="s">
        <v>255</v>
      </c>
      <c r="C219" s="17" t="s">
        <v>257</v>
      </c>
      <c r="D219" s="8" t="s">
        <v>28</v>
      </c>
      <c r="E219" s="10">
        <v>73.3876</v>
      </c>
      <c r="F219" s="10"/>
      <c r="G219" s="10"/>
      <c r="H219" s="11"/>
      <c r="I219" s="10"/>
      <c r="J219" s="10">
        <f t="shared" si="33"/>
        <v>0</v>
      </c>
      <c r="K219" s="10">
        <f t="shared" si="34"/>
        <v>0</v>
      </c>
      <c r="L219" s="10">
        <f t="shared" si="35"/>
        <v>0</v>
      </c>
      <c r="M219" s="37"/>
    </row>
    <row r="220" ht="36" customHeight="1" spans="1:13">
      <c r="A220" s="8">
        <f>IF(D220&lt;&gt;"",COUNTA($D$4:D220),"")</f>
        <v>188</v>
      </c>
      <c r="B220" s="9" t="s">
        <v>255</v>
      </c>
      <c r="C220" s="17" t="s">
        <v>258</v>
      </c>
      <c r="D220" s="8" t="s">
        <v>28</v>
      </c>
      <c r="E220" s="10">
        <v>43.177</v>
      </c>
      <c r="F220" s="10"/>
      <c r="G220" s="10"/>
      <c r="H220" s="11"/>
      <c r="I220" s="10"/>
      <c r="J220" s="10">
        <f t="shared" si="33"/>
        <v>0</v>
      </c>
      <c r="K220" s="10">
        <f t="shared" si="34"/>
        <v>0</v>
      </c>
      <c r="L220" s="10">
        <f t="shared" si="35"/>
        <v>0</v>
      </c>
      <c r="M220" s="37"/>
    </row>
    <row r="221" ht="36" customHeight="1" spans="1:13">
      <c r="A221" s="8">
        <f>IF(D221&lt;&gt;"",COUNTA($D$4:D221),"")</f>
        <v>189</v>
      </c>
      <c r="B221" s="9" t="s">
        <v>259</v>
      </c>
      <c r="C221" s="17"/>
      <c r="D221" s="8" t="s">
        <v>28</v>
      </c>
      <c r="E221" s="10">
        <v>0.824</v>
      </c>
      <c r="F221" s="10"/>
      <c r="G221" s="10"/>
      <c r="H221" s="11"/>
      <c r="I221" s="10"/>
      <c r="J221" s="10">
        <f t="shared" si="33"/>
        <v>0</v>
      </c>
      <c r="K221" s="10">
        <f t="shared" si="34"/>
        <v>0</v>
      </c>
      <c r="L221" s="10">
        <f t="shared" si="35"/>
        <v>0</v>
      </c>
      <c r="M221" s="37"/>
    </row>
    <row r="222" ht="36" customHeight="1" spans="1:13">
      <c r="A222" s="8">
        <f>IF(D222&lt;&gt;"",COUNTA($D$4:D222),"")</f>
        <v>190</v>
      </c>
      <c r="B222" s="9" t="s">
        <v>260</v>
      </c>
      <c r="C222" s="17" t="s">
        <v>261</v>
      </c>
      <c r="D222" s="8" t="s">
        <v>28</v>
      </c>
      <c r="E222" s="10">
        <f>E218+E219+E220</f>
        <v>209.75692</v>
      </c>
      <c r="F222" s="10"/>
      <c r="G222" s="10"/>
      <c r="H222" s="11"/>
      <c r="I222" s="10"/>
      <c r="J222" s="10">
        <f t="shared" si="33"/>
        <v>0</v>
      </c>
      <c r="K222" s="10">
        <f t="shared" si="34"/>
        <v>0</v>
      </c>
      <c r="L222" s="10">
        <f t="shared" si="35"/>
        <v>0</v>
      </c>
      <c r="M222" s="37"/>
    </row>
    <row r="223" ht="36" customHeight="1" spans="1:13">
      <c r="A223" s="8">
        <f>IF(D223&lt;&gt;"",COUNTA($D$4:D223),"")</f>
        <v>191</v>
      </c>
      <c r="B223" s="9" t="s">
        <v>262</v>
      </c>
      <c r="C223" s="17" t="s">
        <v>263</v>
      </c>
      <c r="D223" s="8" t="s">
        <v>45</v>
      </c>
      <c r="E223" s="10">
        <f t="shared" ref="E223:E226" si="36">3.05+19.533</f>
        <v>22.583</v>
      </c>
      <c r="F223" s="10"/>
      <c r="G223" s="10"/>
      <c r="H223" s="11"/>
      <c r="I223" s="10"/>
      <c r="J223" s="10">
        <f t="shared" si="33"/>
        <v>0</v>
      </c>
      <c r="K223" s="10">
        <f t="shared" si="34"/>
        <v>0</v>
      </c>
      <c r="L223" s="10">
        <f t="shared" si="35"/>
        <v>0</v>
      </c>
      <c r="M223" s="37"/>
    </row>
    <row r="224" ht="36" customHeight="1" spans="1:13">
      <c r="A224" s="8">
        <f>IF(D224&lt;&gt;"",COUNTA($D$4:D224),"")</f>
        <v>192</v>
      </c>
      <c r="B224" s="9" t="s">
        <v>262</v>
      </c>
      <c r="C224" s="17" t="s">
        <v>264</v>
      </c>
      <c r="D224" s="8" t="s">
        <v>45</v>
      </c>
      <c r="E224" s="10">
        <f t="shared" si="36"/>
        <v>22.583</v>
      </c>
      <c r="F224" s="10"/>
      <c r="G224" s="10"/>
      <c r="H224" s="11"/>
      <c r="I224" s="10"/>
      <c r="J224" s="10">
        <f t="shared" si="33"/>
        <v>0</v>
      </c>
      <c r="K224" s="10">
        <f t="shared" si="34"/>
        <v>0</v>
      </c>
      <c r="L224" s="10">
        <f t="shared" si="35"/>
        <v>0</v>
      </c>
      <c r="M224" s="37"/>
    </row>
    <row r="225" ht="36" customHeight="1" spans="1:13">
      <c r="A225" s="8">
        <f>IF(D225&lt;&gt;"",COUNTA($D$4:D225),"")</f>
        <v>193</v>
      </c>
      <c r="B225" s="9" t="s">
        <v>262</v>
      </c>
      <c r="C225" s="17" t="s">
        <v>265</v>
      </c>
      <c r="D225" s="8" t="s">
        <v>45</v>
      </c>
      <c r="E225" s="10">
        <v>42.727</v>
      </c>
      <c r="F225" s="10"/>
      <c r="G225" s="10"/>
      <c r="H225" s="11"/>
      <c r="I225" s="10"/>
      <c r="J225" s="10">
        <f t="shared" si="33"/>
        <v>0</v>
      </c>
      <c r="K225" s="10">
        <f t="shared" si="34"/>
        <v>0</v>
      </c>
      <c r="L225" s="10">
        <f t="shared" si="35"/>
        <v>0</v>
      </c>
      <c r="M225" s="37"/>
    </row>
    <row r="226" ht="36" customHeight="1" spans="1:13">
      <c r="A226" s="8">
        <f>IF(D226&lt;&gt;"",COUNTA($D$4:D226),"")</f>
        <v>194</v>
      </c>
      <c r="B226" s="9" t="s">
        <v>262</v>
      </c>
      <c r="C226" s="17" t="s">
        <v>266</v>
      </c>
      <c r="D226" s="8" t="s">
        <v>45</v>
      </c>
      <c r="E226" s="10">
        <v>42.727</v>
      </c>
      <c r="F226" s="10"/>
      <c r="G226" s="10"/>
      <c r="H226" s="11"/>
      <c r="I226" s="10"/>
      <c r="J226" s="10">
        <f t="shared" si="33"/>
        <v>0</v>
      </c>
      <c r="K226" s="10">
        <f t="shared" si="34"/>
        <v>0</v>
      </c>
      <c r="L226" s="10">
        <f t="shared" si="35"/>
        <v>0</v>
      </c>
      <c r="M226" s="37"/>
    </row>
    <row r="227" ht="36" customHeight="1" spans="1:13">
      <c r="A227" s="8">
        <f>IF(D227&lt;&gt;"",COUNTA($D$4:D227),"")</f>
        <v>195</v>
      </c>
      <c r="B227" s="9" t="s">
        <v>262</v>
      </c>
      <c r="C227" s="17" t="s">
        <v>267</v>
      </c>
      <c r="D227" s="8" t="s">
        <v>45</v>
      </c>
      <c r="E227" s="10">
        <v>39.697</v>
      </c>
      <c r="F227" s="10"/>
      <c r="G227" s="10"/>
      <c r="H227" s="11"/>
      <c r="I227" s="10"/>
      <c r="J227" s="10">
        <f t="shared" si="33"/>
        <v>0</v>
      </c>
      <c r="K227" s="10">
        <f t="shared" si="34"/>
        <v>0</v>
      </c>
      <c r="L227" s="10">
        <f t="shared" si="35"/>
        <v>0</v>
      </c>
      <c r="M227" s="37"/>
    </row>
    <row r="228" ht="36" customHeight="1" spans="1:13">
      <c r="A228" s="8">
        <f>IF(D228&lt;&gt;"",COUNTA($D$4:D228),"")</f>
        <v>196</v>
      </c>
      <c r="B228" s="9" t="s">
        <v>262</v>
      </c>
      <c r="C228" s="17" t="s">
        <v>268</v>
      </c>
      <c r="D228" s="8" t="s">
        <v>45</v>
      </c>
      <c r="E228" s="10">
        <v>39.697</v>
      </c>
      <c r="F228" s="10"/>
      <c r="G228" s="10"/>
      <c r="H228" s="11"/>
      <c r="I228" s="10"/>
      <c r="J228" s="10">
        <f t="shared" si="33"/>
        <v>0</v>
      </c>
      <c r="K228" s="10">
        <f t="shared" si="34"/>
        <v>0</v>
      </c>
      <c r="L228" s="10">
        <f t="shared" si="35"/>
        <v>0</v>
      </c>
      <c r="M228" s="37"/>
    </row>
    <row r="229" ht="36" customHeight="1" spans="1:13">
      <c r="A229" s="8">
        <f>IF(D229&lt;&gt;"",COUNTA($D$4:D229),"")</f>
        <v>197</v>
      </c>
      <c r="B229" s="9" t="s">
        <v>269</v>
      </c>
      <c r="C229" s="17" t="s">
        <v>270</v>
      </c>
      <c r="D229" s="8" t="s">
        <v>45</v>
      </c>
      <c r="E229" s="10">
        <f>34.287+8</f>
        <v>42.287</v>
      </c>
      <c r="F229" s="10"/>
      <c r="G229" s="10"/>
      <c r="H229" s="11"/>
      <c r="I229" s="10"/>
      <c r="J229" s="10">
        <f t="shared" si="33"/>
        <v>0</v>
      </c>
      <c r="K229" s="10">
        <f t="shared" si="34"/>
        <v>0</v>
      </c>
      <c r="L229" s="10">
        <f t="shared" si="35"/>
        <v>0</v>
      </c>
      <c r="M229" s="37"/>
    </row>
    <row r="230" ht="36" customHeight="1" spans="1:13">
      <c r="A230" s="8">
        <f>IF(D230&lt;&gt;"",COUNTA($D$4:D230),"")</f>
        <v>198</v>
      </c>
      <c r="B230" s="9" t="s">
        <v>269</v>
      </c>
      <c r="C230" s="17" t="s">
        <v>271</v>
      </c>
      <c r="D230" s="8" t="s">
        <v>45</v>
      </c>
      <c r="E230" s="10">
        <v>14.382</v>
      </c>
      <c r="F230" s="10"/>
      <c r="G230" s="10"/>
      <c r="H230" s="11"/>
      <c r="I230" s="10"/>
      <c r="J230" s="10">
        <f t="shared" si="33"/>
        <v>0</v>
      </c>
      <c r="K230" s="10">
        <f t="shared" si="34"/>
        <v>0</v>
      </c>
      <c r="L230" s="10">
        <f t="shared" si="35"/>
        <v>0</v>
      </c>
      <c r="M230" s="37"/>
    </row>
    <row r="231" ht="36" customHeight="1" spans="1:13">
      <c r="A231" s="8">
        <f>IF(D231&lt;&gt;"",COUNTA($D$4:D231),"")</f>
        <v>199</v>
      </c>
      <c r="B231" s="9" t="s">
        <v>272</v>
      </c>
      <c r="C231" s="17" t="s">
        <v>273</v>
      </c>
      <c r="D231" s="8" t="s">
        <v>45</v>
      </c>
      <c r="E231" s="10">
        <f t="shared" ref="E231:E238" si="37">E223</f>
        <v>22.583</v>
      </c>
      <c r="F231" s="10"/>
      <c r="G231" s="10"/>
      <c r="H231" s="11"/>
      <c r="I231" s="10"/>
      <c r="J231" s="10">
        <f t="shared" si="33"/>
        <v>0</v>
      </c>
      <c r="K231" s="10">
        <f t="shared" si="34"/>
        <v>0</v>
      </c>
      <c r="L231" s="10">
        <f t="shared" si="35"/>
        <v>0</v>
      </c>
      <c r="M231" s="37"/>
    </row>
    <row r="232" ht="36" customHeight="1" spans="1:13">
      <c r="A232" s="8">
        <f>IF(D232&lt;&gt;"",COUNTA($D$4:D232),"")</f>
        <v>200</v>
      </c>
      <c r="B232" s="9" t="s">
        <v>272</v>
      </c>
      <c r="C232" s="17" t="s">
        <v>274</v>
      </c>
      <c r="D232" s="8" t="s">
        <v>45</v>
      </c>
      <c r="E232" s="10">
        <f t="shared" si="37"/>
        <v>22.583</v>
      </c>
      <c r="F232" s="10"/>
      <c r="G232" s="10"/>
      <c r="H232" s="11"/>
      <c r="I232" s="10"/>
      <c r="J232" s="10">
        <f t="shared" si="33"/>
        <v>0</v>
      </c>
      <c r="K232" s="10">
        <f t="shared" si="34"/>
        <v>0</v>
      </c>
      <c r="L232" s="10">
        <f t="shared" si="35"/>
        <v>0</v>
      </c>
      <c r="M232" s="37"/>
    </row>
    <row r="233" ht="36" customHeight="1" spans="1:13">
      <c r="A233" s="8">
        <f>IF(D233&lt;&gt;"",COUNTA($D$4:D233),"")</f>
        <v>201</v>
      </c>
      <c r="B233" s="9" t="s">
        <v>272</v>
      </c>
      <c r="C233" s="17" t="s">
        <v>275</v>
      </c>
      <c r="D233" s="8" t="s">
        <v>45</v>
      </c>
      <c r="E233" s="10">
        <f t="shared" si="37"/>
        <v>42.727</v>
      </c>
      <c r="F233" s="10"/>
      <c r="G233" s="10"/>
      <c r="H233" s="11"/>
      <c r="I233" s="10"/>
      <c r="J233" s="10">
        <f t="shared" si="33"/>
        <v>0</v>
      </c>
      <c r="K233" s="10">
        <f t="shared" si="34"/>
        <v>0</v>
      </c>
      <c r="L233" s="10">
        <f t="shared" si="35"/>
        <v>0</v>
      </c>
      <c r="M233" s="37"/>
    </row>
    <row r="234" ht="36" customHeight="1" spans="1:13">
      <c r="A234" s="8">
        <f>IF(D234&lt;&gt;"",COUNTA($D$4:D234),"")</f>
        <v>202</v>
      </c>
      <c r="B234" s="9" t="s">
        <v>272</v>
      </c>
      <c r="C234" s="17" t="s">
        <v>276</v>
      </c>
      <c r="D234" s="8" t="s">
        <v>45</v>
      </c>
      <c r="E234" s="10">
        <f t="shared" si="37"/>
        <v>42.727</v>
      </c>
      <c r="F234" s="10"/>
      <c r="G234" s="10"/>
      <c r="H234" s="11"/>
      <c r="I234" s="10"/>
      <c r="J234" s="10">
        <f t="shared" si="33"/>
        <v>0</v>
      </c>
      <c r="K234" s="10">
        <f t="shared" si="34"/>
        <v>0</v>
      </c>
      <c r="L234" s="10">
        <f t="shared" si="35"/>
        <v>0</v>
      </c>
      <c r="M234" s="37"/>
    </row>
    <row r="235" ht="36" customHeight="1" spans="1:13">
      <c r="A235" s="8">
        <f>IF(D235&lt;&gt;"",COUNTA($D$4:D235),"")</f>
        <v>203</v>
      </c>
      <c r="B235" s="9" t="s">
        <v>272</v>
      </c>
      <c r="C235" s="17" t="s">
        <v>277</v>
      </c>
      <c r="D235" s="8" t="s">
        <v>45</v>
      </c>
      <c r="E235" s="10">
        <f t="shared" si="37"/>
        <v>39.697</v>
      </c>
      <c r="F235" s="10"/>
      <c r="G235" s="10"/>
      <c r="H235" s="11"/>
      <c r="I235" s="10"/>
      <c r="J235" s="10">
        <f t="shared" si="33"/>
        <v>0</v>
      </c>
      <c r="K235" s="10">
        <f t="shared" si="34"/>
        <v>0</v>
      </c>
      <c r="L235" s="10">
        <f t="shared" si="35"/>
        <v>0</v>
      </c>
      <c r="M235" s="37"/>
    </row>
    <row r="236" ht="36" customHeight="1" spans="1:13">
      <c r="A236" s="8">
        <f>IF(D236&lt;&gt;"",COUNTA($D$4:D236),"")</f>
        <v>204</v>
      </c>
      <c r="B236" s="9" t="s">
        <v>272</v>
      </c>
      <c r="C236" s="17" t="s">
        <v>278</v>
      </c>
      <c r="D236" s="8" t="s">
        <v>45</v>
      </c>
      <c r="E236" s="10">
        <f t="shared" si="37"/>
        <v>39.697</v>
      </c>
      <c r="F236" s="10"/>
      <c r="G236" s="10"/>
      <c r="H236" s="11"/>
      <c r="I236" s="10"/>
      <c r="J236" s="10">
        <f t="shared" si="33"/>
        <v>0</v>
      </c>
      <c r="K236" s="10">
        <f t="shared" si="34"/>
        <v>0</v>
      </c>
      <c r="L236" s="10">
        <f t="shared" si="35"/>
        <v>0</v>
      </c>
      <c r="M236" s="37"/>
    </row>
    <row r="237" ht="36" customHeight="1" spans="1:13">
      <c r="A237" s="8">
        <f>IF(D237&lt;&gt;"",COUNTA($D$4:D237),"")</f>
        <v>205</v>
      </c>
      <c r="B237" s="9" t="s">
        <v>279</v>
      </c>
      <c r="C237" s="17" t="s">
        <v>280</v>
      </c>
      <c r="D237" s="10" t="str">
        <f>D229</f>
        <v>m</v>
      </c>
      <c r="E237" s="10">
        <f t="shared" si="37"/>
        <v>42.287</v>
      </c>
      <c r="F237" s="10"/>
      <c r="G237" s="10"/>
      <c r="H237" s="11"/>
      <c r="I237" s="10"/>
      <c r="J237" s="10">
        <f t="shared" si="33"/>
        <v>0</v>
      </c>
      <c r="K237" s="10">
        <f t="shared" si="34"/>
        <v>0</v>
      </c>
      <c r="L237" s="10">
        <f t="shared" si="35"/>
        <v>0</v>
      </c>
      <c r="M237" s="37"/>
    </row>
    <row r="238" ht="36" customHeight="1" spans="1:13">
      <c r="A238" s="8">
        <f>IF(D238&lt;&gt;"",COUNTA($D$4:D238),"")</f>
        <v>206</v>
      </c>
      <c r="B238" s="9" t="s">
        <v>279</v>
      </c>
      <c r="C238" s="17" t="s">
        <v>281</v>
      </c>
      <c r="D238" s="10" t="str">
        <f>D230</f>
        <v>m</v>
      </c>
      <c r="E238" s="10">
        <f t="shared" si="37"/>
        <v>14.382</v>
      </c>
      <c r="F238" s="10"/>
      <c r="G238" s="10"/>
      <c r="H238" s="11"/>
      <c r="I238" s="10"/>
      <c r="J238" s="10">
        <f t="shared" si="33"/>
        <v>0</v>
      </c>
      <c r="K238" s="10">
        <f t="shared" si="34"/>
        <v>0</v>
      </c>
      <c r="L238" s="10">
        <f t="shared" si="35"/>
        <v>0</v>
      </c>
      <c r="M238" s="37"/>
    </row>
    <row r="239" ht="29" customHeight="1" spans="1:13">
      <c r="A239" s="8"/>
      <c r="B239" s="19" t="s">
        <v>46</v>
      </c>
      <c r="C239" s="20"/>
      <c r="D239" s="8"/>
      <c r="E239" s="10"/>
      <c r="F239" s="10"/>
      <c r="G239" s="10"/>
      <c r="H239" s="11"/>
      <c r="I239" s="10"/>
      <c r="J239" s="10"/>
      <c r="K239" s="42"/>
      <c r="L239" s="42">
        <f>SUM(L180:L238)</f>
        <v>0</v>
      </c>
      <c r="M239" s="37"/>
    </row>
  </sheetData>
  <autoFilter ref="A2:M239">
    <extLst/>
  </autoFilter>
  <mergeCells count="6">
    <mergeCell ref="A1:M1"/>
    <mergeCell ref="B16:C16"/>
    <mergeCell ref="B132:C132"/>
    <mergeCell ref="B168:C168"/>
    <mergeCell ref="B178:C178"/>
    <mergeCell ref="B239:C239"/>
  </mergeCells>
  <pageMargins left="0.751388888888889" right="0.751388888888889" top="1" bottom="1" header="0.5" footer="0.5"/>
  <pageSetup paperSize="9" orientation="landscape" horizontalDpi="6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汇总表</vt:lpstr>
      <vt:lpstr>清单明细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猴子</dc:creator>
  <cp:lastModifiedBy>侯丹</cp:lastModifiedBy>
  <dcterms:created xsi:type="dcterms:W3CDTF">2021-06-07T12:27:00Z</dcterms:created>
  <dcterms:modified xsi:type="dcterms:W3CDTF">2021-06-09T02:24:40Z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2E6A7CF4FB8A47EB8294FA7889FBB6B9</vt:lpwstr>
  </property>
  <property fmtid="{D5CDD505-2E9C-101B-9397-08002B2CF9AE}" pid="3" name="KSOProductBuildVer">
    <vt:lpwstr>2052-11.1.0.10495</vt:lpwstr>
  </property>
</Properties>
</file>